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houdelijk\Potvalresultatendata\"/>
    </mc:Choice>
  </mc:AlternateContent>
  <xr:revisionPtr revIDLastSave="0" documentId="13_ncr:1_{47FCCE91-35AE-429D-9D22-51BAA43D6A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otvalresultatendata" sheetId="1" r:id="rId1"/>
    <sheet name="Blad2" sheetId="6" r:id="rId2"/>
    <sheet name="Blad4" sheetId="7" r:id="rId3"/>
    <sheet name="Blad3" sheetId="3" r:id="rId4"/>
    <sheet name="Blad1" sheetId="5" r:id="rId5"/>
    <sheet name="Qgis_export" sheetId="2" r:id="rId6"/>
    <sheet name="bedekking kruiden" sheetId="4" r:id="rId7"/>
  </sheets>
  <externalReferences>
    <externalReference r:id="rId8"/>
  </externalReferences>
  <definedNames>
    <definedName name="_xlnm._FilterDatabase" localSheetId="3" hidden="1">[1]Potvaldata!$A$2:$E$41</definedName>
    <definedName name="_xlnm._FilterDatabase" localSheetId="0" hidden="1">Potvalresultatendata!$A$4:$BA$129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109" i="1" l="1"/>
  <c r="BA110" i="1"/>
  <c r="BA111" i="1"/>
  <c r="BA112" i="1"/>
  <c r="BA88" i="1"/>
  <c r="BA89" i="1"/>
  <c r="BA90" i="1"/>
  <c r="BA91" i="1"/>
  <c r="BA92" i="1"/>
  <c r="BA93" i="1"/>
  <c r="BA5" i="1"/>
  <c r="BA7" i="1"/>
  <c r="BA8" i="1"/>
  <c r="BA10" i="1"/>
  <c r="BA11" i="1"/>
  <c r="BA13" i="1"/>
  <c r="BA14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40" i="1"/>
  <c r="BA42" i="1"/>
  <c r="BA43" i="1"/>
  <c r="BA45" i="1"/>
  <c r="BA46" i="1"/>
  <c r="BA48" i="1"/>
  <c r="BA49" i="1"/>
  <c r="BA51" i="1"/>
  <c r="BA52" i="1"/>
  <c r="BA54" i="1"/>
  <c r="BA55" i="1"/>
  <c r="BA57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113" i="1"/>
  <c r="BA114" i="1"/>
  <c r="BA115" i="1"/>
  <c r="BA116" i="1"/>
  <c r="BA117" i="1"/>
  <c r="BA118" i="1"/>
  <c r="BA34" i="1"/>
  <c r="BA35" i="1"/>
  <c r="BA36" i="1"/>
  <c r="BA37" i="1"/>
  <c r="BA38" i="1"/>
  <c r="BA39" i="1"/>
  <c r="BA119" i="1"/>
  <c r="BA120" i="1"/>
  <c r="BA122" i="1"/>
  <c r="BA124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8" i="1"/>
  <c r="BA123" i="1" l="1"/>
  <c r="BA121" i="1"/>
  <c r="BA56" i="1"/>
  <c r="BA53" i="1"/>
  <c r="BA50" i="1"/>
  <c r="BA47" i="1"/>
  <c r="BA44" i="1"/>
  <c r="BA41" i="1"/>
  <c r="BA15" i="1"/>
  <c r="BA12" i="1"/>
  <c r="BA9" i="1"/>
  <c r="BA6" i="1"/>
  <c r="G132" i="1"/>
  <c r="L125" i="1"/>
  <c r="AX125" i="1" s="1"/>
  <c r="E125" i="1"/>
  <c r="L105" i="1"/>
  <c r="AW105" i="1" s="1"/>
  <c r="AY105" i="1" s="1"/>
  <c r="E105" i="1"/>
  <c r="I104" i="1"/>
  <c r="L104" i="1" s="1"/>
  <c r="AX104" i="1" s="1"/>
  <c r="AZ104" i="1" s="1"/>
  <c r="E104" i="1"/>
  <c r="AV103" i="1"/>
  <c r="AU103" i="1"/>
  <c r="I102" i="1"/>
  <c r="L102" i="1" s="1"/>
  <c r="AX102" i="1" s="1"/>
  <c r="AZ102" i="1" s="1"/>
  <c r="E102" i="1"/>
  <c r="I101" i="1"/>
  <c r="L101" i="1" s="1"/>
  <c r="E101" i="1"/>
  <c r="I100" i="1"/>
  <c r="L100" i="1" s="1"/>
  <c r="E100" i="1"/>
  <c r="I99" i="1"/>
  <c r="L99" i="1" s="1"/>
  <c r="AX99" i="1" s="1"/>
  <c r="AZ99" i="1" s="1"/>
  <c r="E99" i="1"/>
  <c r="I98" i="1"/>
  <c r="L98" i="1" s="1"/>
  <c r="AX98" i="1" s="1"/>
  <c r="AZ98" i="1" s="1"/>
  <c r="E98" i="1"/>
  <c r="I97" i="1"/>
  <c r="L97" i="1" s="1"/>
  <c r="E97" i="1"/>
  <c r="I96" i="1"/>
  <c r="L96" i="1" s="1"/>
  <c r="E96" i="1"/>
  <c r="I95" i="1"/>
  <c r="L95" i="1" s="1"/>
  <c r="E95" i="1"/>
  <c r="I94" i="1"/>
  <c r="E94" i="1"/>
  <c r="I124" i="1"/>
  <c r="L124" i="1" s="1"/>
  <c r="E124" i="1"/>
  <c r="AT123" i="1"/>
  <c r="AT106" i="1" s="1"/>
  <c r="AS123" i="1"/>
  <c r="AS106" i="1" s="1"/>
  <c r="AR123" i="1"/>
  <c r="AR106" i="1" s="1"/>
  <c r="AQ123" i="1"/>
  <c r="AQ106" i="1" s="1"/>
  <c r="AP123" i="1"/>
  <c r="AP106" i="1" s="1"/>
  <c r="AO123" i="1"/>
  <c r="AO106" i="1" s="1"/>
  <c r="AN123" i="1"/>
  <c r="AN106" i="1" s="1"/>
  <c r="AM123" i="1"/>
  <c r="AM106" i="1" s="1"/>
  <c r="AL123" i="1"/>
  <c r="AL106" i="1" s="1"/>
  <c r="AK123" i="1"/>
  <c r="AK106" i="1" s="1"/>
  <c r="AJ123" i="1"/>
  <c r="AJ106" i="1" s="1"/>
  <c r="AI123" i="1"/>
  <c r="AI106" i="1" s="1"/>
  <c r="AH123" i="1"/>
  <c r="AH106" i="1" s="1"/>
  <c r="AG123" i="1"/>
  <c r="AG106" i="1" s="1"/>
  <c r="AF123" i="1"/>
  <c r="AF106" i="1" s="1"/>
  <c r="AE123" i="1"/>
  <c r="AE106" i="1" s="1"/>
  <c r="AD123" i="1"/>
  <c r="AD106" i="1" s="1"/>
  <c r="AC123" i="1"/>
  <c r="AC106" i="1" s="1"/>
  <c r="AB123" i="1"/>
  <c r="AB106" i="1" s="1"/>
  <c r="AA123" i="1"/>
  <c r="AA106" i="1" s="1"/>
  <c r="Z123" i="1"/>
  <c r="Z106" i="1" s="1"/>
  <c r="Y123" i="1"/>
  <c r="Y106" i="1" s="1"/>
  <c r="X123" i="1"/>
  <c r="X106" i="1" s="1"/>
  <c r="W123" i="1"/>
  <c r="W106" i="1" s="1"/>
  <c r="V123" i="1"/>
  <c r="V106" i="1" s="1"/>
  <c r="U123" i="1"/>
  <c r="U106" i="1" s="1"/>
  <c r="T123" i="1"/>
  <c r="T106" i="1" s="1"/>
  <c r="S123" i="1"/>
  <c r="S106" i="1" s="1"/>
  <c r="R123" i="1"/>
  <c r="R106" i="1" s="1"/>
  <c r="Q123" i="1"/>
  <c r="Q106" i="1" s="1"/>
  <c r="P123" i="1"/>
  <c r="P106" i="1" s="1"/>
  <c r="O123" i="1"/>
  <c r="O106" i="1" s="1"/>
  <c r="N123" i="1"/>
  <c r="N106" i="1" s="1"/>
  <c r="M123" i="1"/>
  <c r="M106" i="1" s="1"/>
  <c r="I122" i="1"/>
  <c r="L122" i="1" s="1"/>
  <c r="AX122" i="1" s="1"/>
  <c r="AZ122" i="1" s="1"/>
  <c r="E122" i="1"/>
  <c r="AT121" i="1"/>
  <c r="AT103" i="1" s="1"/>
  <c r="AS121" i="1"/>
  <c r="AS103" i="1" s="1"/>
  <c r="AR121" i="1"/>
  <c r="AR103" i="1" s="1"/>
  <c r="AQ121" i="1"/>
  <c r="AQ103" i="1" s="1"/>
  <c r="AP121" i="1"/>
  <c r="AP103" i="1" s="1"/>
  <c r="AO121" i="1"/>
  <c r="AO103" i="1" s="1"/>
  <c r="AN121" i="1"/>
  <c r="AN103" i="1" s="1"/>
  <c r="AM121" i="1"/>
  <c r="AM103" i="1" s="1"/>
  <c r="AL121" i="1"/>
  <c r="AL103" i="1" s="1"/>
  <c r="AK121" i="1"/>
  <c r="AK103" i="1" s="1"/>
  <c r="AJ121" i="1"/>
  <c r="AJ103" i="1" s="1"/>
  <c r="AI121" i="1"/>
  <c r="AI103" i="1" s="1"/>
  <c r="AH121" i="1"/>
  <c r="AH103" i="1" s="1"/>
  <c r="AG121" i="1"/>
  <c r="AG103" i="1" s="1"/>
  <c r="AF121" i="1"/>
  <c r="AF103" i="1" s="1"/>
  <c r="AE121" i="1"/>
  <c r="AE103" i="1" s="1"/>
  <c r="AD121" i="1"/>
  <c r="AD103" i="1" s="1"/>
  <c r="AC121" i="1"/>
  <c r="AC103" i="1" s="1"/>
  <c r="AB121" i="1"/>
  <c r="AB103" i="1" s="1"/>
  <c r="AA121" i="1"/>
  <c r="AA103" i="1" s="1"/>
  <c r="Z121" i="1"/>
  <c r="Z103" i="1" s="1"/>
  <c r="Y121" i="1"/>
  <c r="Y103" i="1" s="1"/>
  <c r="X121" i="1"/>
  <c r="X103" i="1" s="1"/>
  <c r="W121" i="1"/>
  <c r="W103" i="1" s="1"/>
  <c r="V121" i="1"/>
  <c r="V103" i="1" s="1"/>
  <c r="U121" i="1"/>
  <c r="U103" i="1" s="1"/>
  <c r="T121" i="1"/>
  <c r="T103" i="1" s="1"/>
  <c r="S121" i="1"/>
  <c r="S103" i="1" s="1"/>
  <c r="R121" i="1"/>
  <c r="R103" i="1" s="1"/>
  <c r="Q121" i="1"/>
  <c r="Q103" i="1" s="1"/>
  <c r="P121" i="1"/>
  <c r="P103" i="1" s="1"/>
  <c r="O121" i="1"/>
  <c r="O103" i="1" s="1"/>
  <c r="N121" i="1"/>
  <c r="N103" i="1" s="1"/>
  <c r="M121" i="1"/>
  <c r="M103" i="1" s="1"/>
  <c r="I120" i="1"/>
  <c r="L120" i="1" s="1"/>
  <c r="E120" i="1"/>
  <c r="I119" i="1"/>
  <c r="L119" i="1" s="1"/>
  <c r="E119" i="1"/>
  <c r="I39" i="1"/>
  <c r="L39" i="1" s="1"/>
  <c r="E39" i="1"/>
  <c r="I37" i="1"/>
  <c r="E37" i="1"/>
  <c r="I36" i="1"/>
  <c r="E36" i="1"/>
  <c r="I34" i="1"/>
  <c r="L34" i="1" s="1"/>
  <c r="E34" i="1"/>
  <c r="I118" i="1"/>
  <c r="E118" i="1"/>
  <c r="I117" i="1"/>
  <c r="L117" i="1" s="1"/>
  <c r="E117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I115" i="1"/>
  <c r="L115" i="1" s="1"/>
  <c r="E115" i="1"/>
  <c r="I114" i="1"/>
  <c r="E114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I75" i="1"/>
  <c r="L75" i="1" s="1"/>
  <c r="E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I73" i="1"/>
  <c r="E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I71" i="1"/>
  <c r="L71" i="1" s="1"/>
  <c r="E71" i="1"/>
  <c r="I70" i="1"/>
  <c r="E70" i="1"/>
  <c r="I69" i="1"/>
  <c r="L69" i="1" s="1"/>
  <c r="E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I67" i="1"/>
  <c r="L67" i="1" s="1"/>
  <c r="AX67" i="1" s="1"/>
  <c r="AZ67" i="1" s="1"/>
  <c r="E67" i="1"/>
  <c r="I66" i="1"/>
  <c r="E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I64" i="1"/>
  <c r="L64" i="1" s="1"/>
  <c r="E64" i="1"/>
  <c r="I63" i="1"/>
  <c r="L63" i="1" s="1"/>
  <c r="E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I61" i="1"/>
  <c r="E61" i="1"/>
  <c r="I60" i="1"/>
  <c r="E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I58" i="1"/>
  <c r="L58" i="1" s="1"/>
  <c r="E58" i="1"/>
  <c r="I87" i="1"/>
  <c r="L87" i="1" s="1"/>
  <c r="AX87" i="1" s="1"/>
  <c r="AZ87" i="1" s="1"/>
  <c r="E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I85" i="1"/>
  <c r="L85" i="1" s="1"/>
  <c r="AX85" i="1" s="1"/>
  <c r="AZ85" i="1" s="1"/>
  <c r="E85" i="1"/>
  <c r="I84" i="1"/>
  <c r="E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I82" i="1"/>
  <c r="E82" i="1"/>
  <c r="I81" i="1"/>
  <c r="L81" i="1" s="1"/>
  <c r="E81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I79" i="1"/>
  <c r="E79" i="1"/>
  <c r="I78" i="1"/>
  <c r="E78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I76" i="1"/>
  <c r="E76" i="1"/>
  <c r="I57" i="1"/>
  <c r="E57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I55" i="1"/>
  <c r="L55" i="1" s="1"/>
  <c r="E55" i="1"/>
  <c r="I54" i="1"/>
  <c r="L54" i="1" s="1"/>
  <c r="E54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I52" i="1"/>
  <c r="E52" i="1"/>
  <c r="I51" i="1"/>
  <c r="E51" i="1"/>
  <c r="AV50" i="1"/>
  <c r="AU50" i="1"/>
  <c r="I49" i="1"/>
  <c r="L49" i="1" s="1"/>
  <c r="E49" i="1"/>
  <c r="I48" i="1"/>
  <c r="E48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I46" i="1"/>
  <c r="E46" i="1"/>
  <c r="I45" i="1"/>
  <c r="L45" i="1" s="1"/>
  <c r="AX45" i="1" s="1"/>
  <c r="AZ45" i="1" s="1"/>
  <c r="E45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I43" i="1"/>
  <c r="E43" i="1"/>
  <c r="I42" i="1"/>
  <c r="L42" i="1" s="1"/>
  <c r="E42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I40" i="1"/>
  <c r="E40" i="1"/>
  <c r="I33" i="1"/>
  <c r="E33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I31" i="1"/>
  <c r="L31" i="1" s="1"/>
  <c r="E31" i="1"/>
  <c r="I30" i="1"/>
  <c r="L30" i="1" s="1"/>
  <c r="E30" i="1"/>
  <c r="I29" i="1"/>
  <c r="L29" i="1" s="1"/>
  <c r="E29" i="1"/>
  <c r="I28" i="1"/>
  <c r="L28" i="1" s="1"/>
  <c r="E28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I26" i="1"/>
  <c r="L26" i="1" s="1"/>
  <c r="AX26" i="1" s="1"/>
  <c r="AZ26" i="1" s="1"/>
  <c r="E26" i="1"/>
  <c r="I25" i="1"/>
  <c r="L25" i="1" s="1"/>
  <c r="AX25" i="1" s="1"/>
  <c r="AZ25" i="1" s="1"/>
  <c r="E25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I23" i="1"/>
  <c r="L23" i="1" s="1"/>
  <c r="E23" i="1"/>
  <c r="I22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I20" i="1"/>
  <c r="I19" i="1"/>
  <c r="L19" i="1" s="1"/>
  <c r="AX19" i="1" s="1"/>
  <c r="AZ19" i="1" s="1"/>
  <c r="I18" i="1"/>
  <c r="L18" i="1" s="1"/>
  <c r="I17" i="1"/>
  <c r="I16" i="1"/>
  <c r="L16" i="1" s="1"/>
  <c r="E16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I14" i="1"/>
  <c r="E14" i="1"/>
  <c r="I13" i="1"/>
  <c r="E13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I11" i="1"/>
  <c r="L11" i="1" s="1"/>
  <c r="E11" i="1"/>
  <c r="I10" i="1"/>
  <c r="L10" i="1" s="1"/>
  <c r="E10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I8" i="1"/>
  <c r="L8" i="1" s="1"/>
  <c r="E8" i="1"/>
  <c r="I7" i="1"/>
  <c r="L7" i="1" s="1"/>
  <c r="AX7" i="1" s="1"/>
  <c r="AZ7" i="1" s="1"/>
  <c r="E7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I5" i="1"/>
  <c r="L5" i="1" s="1"/>
  <c r="AX5" i="1" s="1"/>
  <c r="AZ5" i="1" s="1"/>
  <c r="E5" i="1"/>
  <c r="M93" i="1"/>
  <c r="M92" i="1" s="1"/>
  <c r="I93" i="1"/>
  <c r="E93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I91" i="1"/>
  <c r="L91" i="1" s="1"/>
  <c r="AX91" i="1" s="1"/>
  <c r="AZ91" i="1" s="1"/>
  <c r="E91" i="1"/>
  <c r="I90" i="1"/>
  <c r="E90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I88" i="1"/>
  <c r="L88" i="1" s="1"/>
  <c r="AX88" i="1" s="1"/>
  <c r="AZ88" i="1" s="1"/>
  <c r="E88" i="1"/>
  <c r="I112" i="1"/>
  <c r="L112" i="1" s="1"/>
  <c r="AW112" i="1" s="1"/>
  <c r="AY112" i="1" s="1"/>
  <c r="E112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I110" i="1"/>
  <c r="L110" i="1" s="1"/>
  <c r="E110" i="1"/>
  <c r="I109" i="1"/>
  <c r="E109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I107" i="1"/>
  <c r="L107" i="1" s="1"/>
  <c r="D107" i="1" s="1"/>
  <c r="E107" i="1"/>
  <c r="AU128" i="1" l="1"/>
  <c r="AV127" i="1"/>
  <c r="AU127" i="1"/>
  <c r="AV128" i="1"/>
  <c r="BB50" i="1"/>
  <c r="BB9" i="1"/>
  <c r="BB44" i="1"/>
  <c r="BB121" i="1"/>
  <c r="BB15" i="1"/>
  <c r="BB53" i="1"/>
  <c r="L93" i="1"/>
  <c r="AW93" i="1" s="1"/>
  <c r="AY93" i="1" s="1"/>
  <c r="AX69" i="1"/>
  <c r="AZ69" i="1" s="1"/>
  <c r="AW69" i="1"/>
  <c r="AY69" i="1" s="1"/>
  <c r="D69" i="1"/>
  <c r="AX71" i="1"/>
  <c r="AZ71" i="1" s="1"/>
  <c r="AW71" i="1"/>
  <c r="AY71" i="1" s="1"/>
  <c r="D71" i="1"/>
  <c r="L57" i="1"/>
  <c r="AX57" i="1" s="1"/>
  <c r="AZ57" i="1" s="1"/>
  <c r="AX105" i="1"/>
  <c r="AZ105" i="1" s="1"/>
  <c r="D104" i="1"/>
  <c r="D105" i="1"/>
  <c r="AW125" i="1"/>
  <c r="AY125" i="1" s="1"/>
  <c r="AW117" i="1"/>
  <c r="AY117" i="1" s="1"/>
  <c r="D117" i="1"/>
  <c r="AX117" i="1"/>
  <c r="AZ117" i="1" s="1"/>
  <c r="AW34" i="1"/>
  <c r="AY34" i="1" s="1"/>
  <c r="D34" i="1"/>
  <c r="AX34" i="1"/>
  <c r="AZ34" i="1" s="1"/>
  <c r="D110" i="1"/>
  <c r="AW110" i="1"/>
  <c r="AY110" i="1" s="1"/>
  <c r="L111" i="1"/>
  <c r="AX111" i="1" s="1"/>
  <c r="AX110" i="1"/>
  <c r="AZ110" i="1" s="1"/>
  <c r="AX8" i="1"/>
  <c r="AZ8" i="1" s="1"/>
  <c r="D8" i="1"/>
  <c r="AW8" i="1"/>
  <c r="AY8" i="1" s="1"/>
  <c r="L24" i="1"/>
  <c r="AX23" i="1"/>
  <c r="AZ23" i="1" s="1"/>
  <c r="AW42" i="1"/>
  <c r="AY42" i="1" s="1"/>
  <c r="D42" i="1"/>
  <c r="AX42" i="1"/>
  <c r="AZ42" i="1" s="1"/>
  <c r="AW124" i="1"/>
  <c r="AY124" i="1" s="1"/>
  <c r="D124" i="1"/>
  <c r="AX124" i="1"/>
  <c r="AZ124" i="1" s="1"/>
  <c r="AW95" i="1"/>
  <c r="AY95" i="1" s="1"/>
  <c r="D95" i="1"/>
  <c r="AX95" i="1"/>
  <c r="AZ95" i="1" s="1"/>
  <c r="AW16" i="1"/>
  <c r="AY16" i="1" s="1"/>
  <c r="AX16" i="1"/>
  <c r="AZ16" i="1" s="1"/>
  <c r="L20" i="1"/>
  <c r="AW20" i="1" s="1"/>
  <c r="AY20" i="1" s="1"/>
  <c r="L22" i="1"/>
  <c r="D22" i="1" s="1"/>
  <c r="L43" i="1"/>
  <c r="D43" i="1" s="1"/>
  <c r="D45" i="1"/>
  <c r="AW45" i="1"/>
  <c r="AY45" i="1" s="1"/>
  <c r="L46" i="1"/>
  <c r="D85" i="1"/>
  <c r="AW85" i="1"/>
  <c r="AY85" i="1" s="1"/>
  <c r="AW87" i="1"/>
  <c r="AY87" i="1" s="1"/>
  <c r="L114" i="1"/>
  <c r="AW114" i="1" s="1"/>
  <c r="AY114" i="1" s="1"/>
  <c r="L118" i="1"/>
  <c r="D118" i="1" s="1"/>
  <c r="D122" i="1"/>
  <c r="AW122" i="1"/>
  <c r="AY122" i="1" s="1"/>
  <c r="L94" i="1"/>
  <c r="D94" i="1" s="1"/>
  <c r="L109" i="1"/>
  <c r="D109" i="1" s="1"/>
  <c r="AW25" i="1"/>
  <c r="AY25" i="1" s="1"/>
  <c r="AW26" i="1"/>
  <c r="AY26" i="1" s="1"/>
  <c r="L48" i="1"/>
  <c r="D48" i="1" s="1"/>
  <c r="L76" i="1"/>
  <c r="D76" i="1" s="1"/>
  <c r="D67" i="1"/>
  <c r="AW67" i="1"/>
  <c r="AY67" i="1" s="1"/>
  <c r="L70" i="1"/>
  <c r="D70" i="1" s="1"/>
  <c r="D25" i="1"/>
  <c r="D26" i="1"/>
  <c r="L78" i="1"/>
  <c r="D78" i="1" s="1"/>
  <c r="L79" i="1"/>
  <c r="D79" i="1" s="1"/>
  <c r="L84" i="1"/>
  <c r="D84" i="1" s="1"/>
  <c r="L66" i="1"/>
  <c r="D66" i="1" s="1"/>
  <c r="AW104" i="1"/>
  <c r="AY104" i="1" s="1"/>
  <c r="D125" i="1"/>
  <c r="D49" i="1"/>
  <c r="AX10" i="1"/>
  <c r="AZ10" i="1" s="1"/>
  <c r="AW10" i="1"/>
  <c r="AY10" i="1" s="1"/>
  <c r="AX28" i="1"/>
  <c r="AZ28" i="1" s="1"/>
  <c r="AW28" i="1"/>
  <c r="AY28" i="1" s="1"/>
  <c r="AX30" i="1"/>
  <c r="AZ30" i="1" s="1"/>
  <c r="AW30" i="1"/>
  <c r="AY30" i="1" s="1"/>
  <c r="L33" i="1"/>
  <c r="D33" i="1" s="1"/>
  <c r="AW55" i="1"/>
  <c r="AY55" i="1" s="1"/>
  <c r="D55" i="1"/>
  <c r="L82" i="1"/>
  <c r="D82" i="1" s="1"/>
  <c r="AX75" i="1"/>
  <c r="AZ75" i="1" s="1"/>
  <c r="AW75" i="1"/>
  <c r="AY75" i="1" s="1"/>
  <c r="D112" i="1"/>
  <c r="D88" i="1"/>
  <c r="AW54" i="1"/>
  <c r="AY54" i="1" s="1"/>
  <c r="D54" i="1"/>
  <c r="AW91" i="1"/>
  <c r="AY91" i="1" s="1"/>
  <c r="L14" i="1"/>
  <c r="L37" i="1"/>
  <c r="AX119" i="1"/>
  <c r="AZ119" i="1" s="1"/>
  <c r="AW119" i="1"/>
  <c r="AY119" i="1" s="1"/>
  <c r="L123" i="1"/>
  <c r="AX112" i="1"/>
  <c r="AZ112" i="1" s="1"/>
  <c r="L90" i="1"/>
  <c r="D90" i="1" s="1"/>
  <c r="D5" i="1"/>
  <c r="AW5" i="1"/>
  <c r="AY5" i="1" s="1"/>
  <c r="D11" i="1"/>
  <c r="AX18" i="1"/>
  <c r="AZ18" i="1" s="1"/>
  <c r="D18" i="1"/>
  <c r="AW18" i="1"/>
  <c r="AY18" i="1" s="1"/>
  <c r="AX49" i="1"/>
  <c r="AZ49" i="1" s="1"/>
  <c r="AW49" i="1"/>
  <c r="AY49" i="1" s="1"/>
  <c r="L51" i="1"/>
  <c r="AX54" i="1"/>
  <c r="AZ54" i="1" s="1"/>
  <c r="AX81" i="1"/>
  <c r="AZ81" i="1" s="1"/>
  <c r="AW81" i="1"/>
  <c r="AY81" i="1" s="1"/>
  <c r="AX58" i="1"/>
  <c r="AZ58" i="1" s="1"/>
  <c r="D58" i="1"/>
  <c r="AW58" i="1"/>
  <c r="AY58" i="1" s="1"/>
  <c r="AX39" i="1"/>
  <c r="AZ39" i="1" s="1"/>
  <c r="AW39" i="1"/>
  <c r="AY39" i="1" s="1"/>
  <c r="L106" i="1"/>
  <c r="AW101" i="1"/>
  <c r="AY101" i="1" s="1"/>
  <c r="D101" i="1"/>
  <c r="AX101" i="1"/>
  <c r="AZ101" i="1" s="1"/>
  <c r="AX29" i="1"/>
  <c r="AZ29" i="1" s="1"/>
  <c r="AW29" i="1"/>
  <c r="AY29" i="1" s="1"/>
  <c r="AX31" i="1"/>
  <c r="AZ31" i="1" s="1"/>
  <c r="AW31" i="1"/>
  <c r="AY31" i="1" s="1"/>
  <c r="AX120" i="1"/>
  <c r="AZ120" i="1" s="1"/>
  <c r="AW120" i="1"/>
  <c r="AY120" i="1" s="1"/>
  <c r="AW97" i="1"/>
  <c r="AY97" i="1" s="1"/>
  <c r="D97" i="1"/>
  <c r="AX97" i="1"/>
  <c r="AZ97" i="1" s="1"/>
  <c r="AW88" i="1"/>
  <c r="AY88" i="1" s="1"/>
  <c r="L6" i="1"/>
  <c r="D7" i="1"/>
  <c r="AW7" i="1"/>
  <c r="AY7" i="1" s="1"/>
  <c r="D10" i="1"/>
  <c r="L13" i="1"/>
  <c r="AW19" i="1"/>
  <c r="AY19" i="1" s="1"/>
  <c r="L52" i="1"/>
  <c r="L121" i="1" s="1"/>
  <c r="AX55" i="1"/>
  <c r="AZ55" i="1" s="1"/>
  <c r="D91" i="1"/>
  <c r="AX11" i="1"/>
  <c r="AZ11" i="1" s="1"/>
  <c r="AW11" i="1"/>
  <c r="AY11" i="1" s="1"/>
  <c r="L17" i="1"/>
  <c r="D17" i="1" s="1"/>
  <c r="D28" i="1"/>
  <c r="D29" i="1"/>
  <c r="D30" i="1"/>
  <c r="D31" i="1"/>
  <c r="L40" i="1"/>
  <c r="AX115" i="1"/>
  <c r="AZ115" i="1" s="1"/>
  <c r="L116" i="1"/>
  <c r="AW115" i="1"/>
  <c r="AY115" i="1" s="1"/>
  <c r="D115" i="1"/>
  <c r="L36" i="1"/>
  <c r="D19" i="1"/>
  <c r="D87" i="1"/>
  <c r="L60" i="1"/>
  <c r="L59" i="1" s="1"/>
  <c r="L61" i="1"/>
  <c r="L86" i="1" s="1"/>
  <c r="D63" i="1"/>
  <c r="AW96" i="1"/>
  <c r="AY96" i="1" s="1"/>
  <c r="D96" i="1"/>
  <c r="AW100" i="1"/>
  <c r="AY100" i="1" s="1"/>
  <c r="D100" i="1"/>
  <c r="AX63" i="1"/>
  <c r="AZ63" i="1" s="1"/>
  <c r="AW63" i="1"/>
  <c r="AY63" i="1" s="1"/>
  <c r="D64" i="1"/>
  <c r="AX96" i="1"/>
  <c r="AZ96" i="1" s="1"/>
  <c r="AW99" i="1"/>
  <c r="AY99" i="1" s="1"/>
  <c r="D99" i="1"/>
  <c r="AX100" i="1"/>
  <c r="AZ100" i="1" s="1"/>
  <c r="D16" i="1"/>
  <c r="D23" i="1"/>
  <c r="AW23" i="1"/>
  <c r="AY23" i="1" s="1"/>
  <c r="D81" i="1"/>
  <c r="AX64" i="1"/>
  <c r="AZ64" i="1" s="1"/>
  <c r="AW64" i="1"/>
  <c r="AY64" i="1" s="1"/>
  <c r="L73" i="1"/>
  <c r="D73" i="1" s="1"/>
  <c r="D75" i="1"/>
  <c r="D39" i="1"/>
  <c r="D119" i="1"/>
  <c r="D120" i="1"/>
  <c r="AW98" i="1"/>
  <c r="AY98" i="1" s="1"/>
  <c r="D98" i="1"/>
  <c r="L103" i="1"/>
  <c r="AW102" i="1"/>
  <c r="AY102" i="1" s="1"/>
  <c r="D102" i="1"/>
  <c r="L68" i="1" l="1"/>
  <c r="AX68" i="1" s="1"/>
  <c r="AZ68" i="1" s="1"/>
  <c r="AX24" i="1"/>
  <c r="L12" i="1"/>
  <c r="AW12" i="1" s="1"/>
  <c r="AY12" i="1" s="1"/>
  <c r="L9" i="1"/>
  <c r="AW48" i="1"/>
  <c r="AY48" i="1" s="1"/>
  <c r="L65" i="1"/>
  <c r="AX65" i="1" s="1"/>
  <c r="AZ65" i="1" s="1"/>
  <c r="D93" i="1"/>
  <c r="AW78" i="1"/>
  <c r="AY78" i="1" s="1"/>
  <c r="AX48" i="1"/>
  <c r="AZ48" i="1" s="1"/>
  <c r="L92" i="1"/>
  <c r="AX92" i="1" s="1"/>
  <c r="AZ92" i="1" s="1"/>
  <c r="AX114" i="1"/>
  <c r="AZ114" i="1" s="1"/>
  <c r="AX78" i="1"/>
  <c r="AZ78" i="1" s="1"/>
  <c r="L56" i="1"/>
  <c r="AW56" i="1" s="1"/>
  <c r="AY56" i="1" s="1"/>
  <c r="AX93" i="1"/>
  <c r="AZ93" i="1" s="1"/>
  <c r="AX79" i="1"/>
  <c r="AZ79" i="1" s="1"/>
  <c r="AW111" i="1"/>
  <c r="AY111" i="1" s="1"/>
  <c r="L113" i="1"/>
  <c r="AW113" i="1" s="1"/>
  <c r="AY113" i="1" s="1"/>
  <c r="AW57" i="1"/>
  <c r="AY57" i="1" s="1"/>
  <c r="AW24" i="1"/>
  <c r="D57" i="1"/>
  <c r="AU126" i="1"/>
  <c r="L108" i="1"/>
  <c r="D20" i="1"/>
  <c r="AV126" i="1"/>
  <c r="D60" i="1"/>
  <c r="AX84" i="1"/>
  <c r="AZ84" i="1" s="1"/>
  <c r="AW84" i="1"/>
  <c r="AY84" i="1" s="1"/>
  <c r="AX118" i="1"/>
  <c r="AZ118" i="1" s="1"/>
  <c r="AW118" i="1"/>
  <c r="AY118" i="1" s="1"/>
  <c r="L21" i="1"/>
  <c r="AX20" i="1"/>
  <c r="AZ20" i="1" s="1"/>
  <c r="L80" i="1"/>
  <c r="AW79" i="1"/>
  <c r="AY79" i="1" s="1"/>
  <c r="AX94" i="1"/>
  <c r="AZ94" i="1" s="1"/>
  <c r="AW94" i="1"/>
  <c r="AY94" i="1" s="1"/>
  <c r="AX66" i="1"/>
  <c r="AZ66" i="1" s="1"/>
  <c r="AW66" i="1"/>
  <c r="AY66" i="1" s="1"/>
  <c r="L74" i="1"/>
  <c r="AX70" i="1"/>
  <c r="AZ70" i="1" s="1"/>
  <c r="AW70" i="1"/>
  <c r="AY70" i="1" s="1"/>
  <c r="AX76" i="1"/>
  <c r="AZ76" i="1" s="1"/>
  <c r="L77" i="1"/>
  <c r="AW76" i="1"/>
  <c r="AY76" i="1" s="1"/>
  <c r="AX46" i="1"/>
  <c r="AZ46" i="1" s="1"/>
  <c r="L47" i="1"/>
  <c r="AW46" i="1"/>
  <c r="AY46" i="1" s="1"/>
  <c r="L44" i="1"/>
  <c r="AX43" i="1"/>
  <c r="AZ43" i="1" s="1"/>
  <c r="AW43" i="1"/>
  <c r="AY43" i="1" s="1"/>
  <c r="D114" i="1"/>
  <c r="D46" i="1"/>
  <c r="AW86" i="1"/>
  <c r="AY86" i="1" s="1"/>
  <c r="AX86" i="1"/>
  <c r="AZ86" i="1" s="1"/>
  <c r="AX109" i="1"/>
  <c r="AZ109" i="1" s="1"/>
  <c r="AW109" i="1"/>
  <c r="AY109" i="1" s="1"/>
  <c r="AW22" i="1"/>
  <c r="AY22" i="1" s="1"/>
  <c r="AX22" i="1"/>
  <c r="AZ22" i="1" s="1"/>
  <c r="AX116" i="1"/>
  <c r="AZ116" i="1" s="1"/>
  <c r="AW116" i="1"/>
  <c r="AY116" i="1" s="1"/>
  <c r="AX121" i="1"/>
  <c r="AZ121" i="1" s="1"/>
  <c r="AW121" i="1"/>
  <c r="AY121" i="1" s="1"/>
  <c r="AX13" i="1"/>
  <c r="AZ13" i="1" s="1"/>
  <c r="AW13" i="1"/>
  <c r="AY13" i="1" s="1"/>
  <c r="AZ111" i="1"/>
  <c r="AX33" i="1"/>
  <c r="AZ33" i="1" s="1"/>
  <c r="AW33" i="1"/>
  <c r="AY33" i="1" s="1"/>
  <c r="AX103" i="1"/>
  <c r="AW103" i="1"/>
  <c r="L62" i="1"/>
  <c r="AW61" i="1"/>
  <c r="AY61" i="1" s="1"/>
  <c r="AX61" i="1"/>
  <c r="AZ61" i="1" s="1"/>
  <c r="AX52" i="1"/>
  <c r="AZ52" i="1" s="1"/>
  <c r="L53" i="1"/>
  <c r="AW52" i="1"/>
  <c r="AY52" i="1" s="1"/>
  <c r="AX6" i="1"/>
  <c r="AW6" i="1"/>
  <c r="AX51" i="1"/>
  <c r="AZ51" i="1" s="1"/>
  <c r="AW51" i="1"/>
  <c r="AY51" i="1" s="1"/>
  <c r="D61" i="1"/>
  <c r="AX40" i="1"/>
  <c r="AZ40" i="1" s="1"/>
  <c r="L41" i="1"/>
  <c r="AW40" i="1"/>
  <c r="AY40" i="1" s="1"/>
  <c r="D52" i="1"/>
  <c r="D51" i="1"/>
  <c r="AW90" i="1"/>
  <c r="AY90" i="1" s="1"/>
  <c r="AX90" i="1"/>
  <c r="AZ90" i="1" s="1"/>
  <c r="AW37" i="1"/>
  <c r="AY37" i="1" s="1"/>
  <c r="AX37" i="1"/>
  <c r="AZ37" i="1" s="1"/>
  <c r="AX14" i="1"/>
  <c r="AZ14" i="1" s="1"/>
  <c r="L15" i="1"/>
  <c r="AW14" i="1"/>
  <c r="AY14" i="1" s="1"/>
  <c r="L89" i="1"/>
  <c r="AW73" i="1"/>
  <c r="AY73" i="1" s="1"/>
  <c r="L72" i="1"/>
  <c r="AX73" i="1"/>
  <c r="AZ73" i="1" s="1"/>
  <c r="AW68" i="1"/>
  <c r="AY68" i="1" s="1"/>
  <c r="AW36" i="1"/>
  <c r="AY36" i="1" s="1"/>
  <c r="AX36" i="1"/>
  <c r="AZ36" i="1" s="1"/>
  <c r="D36" i="1"/>
  <c r="AX17" i="1"/>
  <c r="AW17" i="1"/>
  <c r="D13" i="1"/>
  <c r="AW59" i="1"/>
  <c r="AX59" i="1"/>
  <c r="AW60" i="1"/>
  <c r="AY60" i="1" s="1"/>
  <c r="AX60" i="1"/>
  <c r="AZ60" i="1" s="1"/>
  <c r="D40" i="1"/>
  <c r="L32" i="1"/>
  <c r="L27" i="1" s="1"/>
  <c r="AX106" i="1"/>
  <c r="AZ106" i="1" s="1"/>
  <c r="AW106" i="1"/>
  <c r="AY106" i="1" s="1"/>
  <c r="AW123" i="1"/>
  <c r="AY123" i="1" s="1"/>
  <c r="AX123" i="1"/>
  <c r="AZ123" i="1" s="1"/>
  <c r="D37" i="1"/>
  <c r="D14" i="1"/>
  <c r="AX82" i="1"/>
  <c r="AZ82" i="1" s="1"/>
  <c r="L83" i="1"/>
  <c r="AW82" i="1"/>
  <c r="AY82" i="1" s="1"/>
  <c r="AX12" i="1" l="1"/>
  <c r="AZ12" i="1" s="1"/>
  <c r="AX9" i="1"/>
  <c r="AZ9" i="1" s="1"/>
  <c r="AW9" i="1"/>
  <c r="AY9" i="1" s="1"/>
  <c r="AZ59" i="1"/>
  <c r="AY103" i="1"/>
  <c r="AZ141" i="1"/>
  <c r="AX56" i="1"/>
  <c r="AZ56" i="1" s="1"/>
  <c r="AZ6" i="1"/>
  <c r="AZ103" i="1"/>
  <c r="BA141" i="1"/>
  <c r="AW92" i="1"/>
  <c r="AY92" i="1" s="1"/>
  <c r="AZ17" i="1"/>
  <c r="AY17" i="1"/>
  <c r="AY59" i="1"/>
  <c r="AY6" i="1"/>
  <c r="AX27" i="1"/>
  <c r="AY24" i="1"/>
  <c r="AZ24" i="1"/>
  <c r="AW27" i="1"/>
  <c r="AW65" i="1"/>
  <c r="AY65" i="1" s="1"/>
  <c r="AX113" i="1"/>
  <c r="AZ113" i="1" s="1"/>
  <c r="AX108" i="1"/>
  <c r="AZ108" i="1" s="1"/>
  <c r="AW108" i="1"/>
  <c r="AY108" i="1" s="1"/>
  <c r="AW44" i="1"/>
  <c r="AY44" i="1" s="1"/>
  <c r="AX44" i="1"/>
  <c r="AZ44" i="1" s="1"/>
  <c r="AX80" i="1"/>
  <c r="AZ80" i="1" s="1"/>
  <c r="AW80" i="1"/>
  <c r="AY80" i="1" s="1"/>
  <c r="AX77" i="1"/>
  <c r="AZ77" i="1" s="1"/>
  <c r="AW77" i="1"/>
  <c r="AY77" i="1" s="1"/>
  <c r="AX74" i="1"/>
  <c r="AZ74" i="1" s="1"/>
  <c r="AW74" i="1"/>
  <c r="AY74" i="1" s="1"/>
  <c r="AX47" i="1"/>
  <c r="AZ47" i="1" s="1"/>
  <c r="AW47" i="1"/>
  <c r="AY47" i="1" s="1"/>
  <c r="AX21" i="1"/>
  <c r="AZ21" i="1" s="1"/>
  <c r="AW21" i="1"/>
  <c r="AY21" i="1" s="1"/>
  <c r="AW41" i="1"/>
  <c r="AX41" i="1"/>
  <c r="AW72" i="1"/>
  <c r="AY72" i="1" s="1"/>
  <c r="AX72" i="1"/>
  <c r="AZ72" i="1" s="1"/>
  <c r="AX62" i="1"/>
  <c r="AZ62" i="1" s="1"/>
  <c r="AW62" i="1"/>
  <c r="AY62" i="1" s="1"/>
  <c r="AW15" i="1"/>
  <c r="AX15" i="1"/>
  <c r="AZ15" i="1" s="1"/>
  <c r="AX83" i="1"/>
  <c r="AZ83" i="1" s="1"/>
  <c r="AW83" i="1"/>
  <c r="AY83" i="1" s="1"/>
  <c r="AW89" i="1"/>
  <c r="AX89" i="1"/>
  <c r="BA142" i="1" s="1"/>
  <c r="AX32" i="1"/>
  <c r="AZ32" i="1" s="1"/>
  <c r="AW32" i="1"/>
  <c r="AY32" i="1" s="1"/>
  <c r="AW53" i="1"/>
  <c r="AY53" i="1" s="1"/>
  <c r="AX53" i="1"/>
  <c r="AZ53" i="1" s="1"/>
  <c r="AZ142" i="1" l="1"/>
  <c r="AZ137" i="1"/>
  <c r="AZ41" i="1"/>
  <c r="BA138" i="1"/>
  <c r="AZ139" i="1"/>
  <c r="BA137" i="1"/>
  <c r="AY41" i="1"/>
  <c r="AZ138" i="1"/>
  <c r="BA139" i="1"/>
  <c r="AY27" i="1"/>
  <c r="AZ27" i="1"/>
  <c r="AZ89" i="1"/>
  <c r="AY89" i="1"/>
  <c r="AY15" i="1"/>
  <c r="P38" i="1" l="1"/>
  <c r="AL50" i="1"/>
  <c r="AL35" i="1"/>
  <c r="AL127" i="1" s="1"/>
  <c r="AL38" i="1"/>
  <c r="AM38" i="1"/>
  <c r="AM50" i="1"/>
  <c r="AM128" i="1" s="1"/>
  <c r="AM35" i="1"/>
  <c r="AM127" i="1" s="1"/>
  <c r="Z38" i="1"/>
  <c r="Z50" i="1"/>
  <c r="Z35" i="1"/>
  <c r="Z127" i="1" s="1"/>
  <c r="W50" i="1"/>
  <c r="W35" i="1"/>
  <c r="W127" i="1" s="1"/>
  <c r="W38" i="1"/>
  <c r="P35" i="1"/>
  <c r="P127" i="1" s="1"/>
  <c r="P50" i="1"/>
  <c r="N38" i="1"/>
  <c r="U50" i="1"/>
  <c r="U35" i="1"/>
  <c r="U127" i="1" s="1"/>
  <c r="U38" i="1"/>
  <c r="AE38" i="1"/>
  <c r="AE50" i="1"/>
  <c r="AE35" i="1"/>
  <c r="AE127" i="1" s="1"/>
  <c r="AK50" i="1"/>
  <c r="AK35" i="1"/>
  <c r="AK127" i="1" s="1"/>
  <c r="AK38" i="1"/>
  <c r="N35" i="1"/>
  <c r="N127" i="1" s="1"/>
  <c r="N50" i="1"/>
  <c r="AI38" i="1"/>
  <c r="AI50" i="1"/>
  <c r="AI35" i="1"/>
  <c r="AI127" i="1" s="1"/>
  <c r="X50" i="1"/>
  <c r="X35" i="1"/>
  <c r="X127" i="1" s="1"/>
  <c r="X38" i="1"/>
  <c r="BA140" i="1"/>
  <c r="L38" i="1"/>
  <c r="M50" i="1"/>
  <c r="M35" i="1"/>
  <c r="M127" i="1" s="1"/>
  <c r="M38" i="1"/>
  <c r="AB50" i="1"/>
  <c r="AB35" i="1"/>
  <c r="AB127" i="1" s="1"/>
  <c r="AB38" i="1"/>
  <c r="AP38" i="1"/>
  <c r="AP50" i="1"/>
  <c r="AP35" i="1"/>
  <c r="AP127" i="1" s="1"/>
  <c r="AQ38" i="1"/>
  <c r="AQ50" i="1"/>
  <c r="AQ35" i="1"/>
  <c r="AQ127" i="1" s="1"/>
  <c r="AD38" i="1"/>
  <c r="AD128" i="1" s="1"/>
  <c r="AD50" i="1"/>
  <c r="AD35" i="1"/>
  <c r="AD127" i="1" s="1"/>
  <c r="AS50" i="1"/>
  <c r="AS35" i="1"/>
  <c r="AS127" i="1" s="1"/>
  <c r="AS38" i="1"/>
  <c r="S38" i="1"/>
  <c r="S50" i="1"/>
  <c r="S35" i="1"/>
  <c r="S127" i="1" s="1"/>
  <c r="AT50" i="1"/>
  <c r="AT35" i="1"/>
  <c r="AT127" i="1" s="1"/>
  <c r="AT38" i="1"/>
  <c r="AT128" i="1" s="1"/>
  <c r="R38" i="1"/>
  <c r="R50" i="1"/>
  <c r="R35" i="1"/>
  <c r="R127" i="1" s="1"/>
  <c r="T38" i="1"/>
  <c r="T50" i="1"/>
  <c r="T35" i="1"/>
  <c r="T127" i="1" s="1"/>
  <c r="AR50" i="1"/>
  <c r="AR35" i="1"/>
  <c r="AR127" i="1" s="1"/>
  <c r="AR38" i="1"/>
  <c r="AF50" i="1"/>
  <c r="AF35" i="1"/>
  <c r="AF127" i="1" s="1"/>
  <c r="AF38" i="1"/>
  <c r="AC38" i="1"/>
  <c r="AC50" i="1"/>
  <c r="AC35" i="1"/>
  <c r="AC127" i="1" s="1"/>
  <c r="AJ38" i="1"/>
  <c r="AJ50" i="1"/>
  <c r="AJ35" i="1"/>
  <c r="AJ127" i="1" s="1"/>
  <c r="AN38" i="1"/>
  <c r="AN50" i="1"/>
  <c r="AN35" i="1"/>
  <c r="AN127" i="1" s="1"/>
  <c r="AG38" i="1"/>
  <c r="AG50" i="1"/>
  <c r="AG35" i="1"/>
  <c r="AG127" i="1" s="1"/>
  <c r="AA50" i="1"/>
  <c r="AA35" i="1"/>
  <c r="AA127" i="1" s="1"/>
  <c r="AA38" i="1"/>
  <c r="Y38" i="1"/>
  <c r="Y50" i="1"/>
  <c r="Y35" i="1"/>
  <c r="Y127" i="1" s="1"/>
  <c r="Q38" i="1"/>
  <c r="Q50" i="1"/>
  <c r="Q35" i="1"/>
  <c r="Q127" i="1" s="1"/>
  <c r="O38" i="1"/>
  <c r="O50" i="1"/>
  <c r="O128" i="1" s="1"/>
  <c r="O35" i="1"/>
  <c r="O127" i="1" s="1"/>
  <c r="V50" i="1"/>
  <c r="V35" i="1"/>
  <c r="V127" i="1" s="1"/>
  <c r="V38" i="1"/>
  <c r="AH50" i="1"/>
  <c r="AH35" i="1"/>
  <c r="AH127" i="1" s="1"/>
  <c r="AH38" i="1"/>
  <c r="AO50" i="1"/>
  <c r="AO35" i="1"/>
  <c r="AO127" i="1" s="1"/>
  <c r="AO38" i="1"/>
  <c r="AZ140" i="1"/>
  <c r="L35" i="1"/>
  <c r="L127" i="1" s="1"/>
  <c r="L50" i="1"/>
  <c r="Q128" i="1" l="1"/>
  <c r="N128" i="1"/>
  <c r="V128" i="1"/>
  <c r="AG128" i="1"/>
  <c r="AG126" i="1" s="1"/>
  <c r="R128" i="1"/>
  <c r="R126" i="1" s="1"/>
  <c r="AK128" i="1"/>
  <c r="AK126" i="1" s="1"/>
  <c r="AC128" i="1"/>
  <c r="AP128" i="1"/>
  <c r="AP126" i="1" s="1"/>
  <c r="AX35" i="1"/>
  <c r="AZ35" i="1" s="1"/>
  <c r="AZ127" i="1" s="1"/>
  <c r="AF128" i="1"/>
  <c r="AR128" i="1"/>
  <c r="AR126" i="1" s="1"/>
  <c r="AI128" i="1"/>
  <c r="AI126" i="1" s="1"/>
  <c r="AO128" i="1"/>
  <c r="AO126" i="1" s="1"/>
  <c r="AH128" i="1"/>
  <c r="AH126" i="1" s="1"/>
  <c r="AA128" i="1"/>
  <c r="X128" i="1"/>
  <c r="X126" i="1" s="1"/>
  <c r="Z128" i="1"/>
  <c r="Z126" i="1" s="1"/>
  <c r="AE128" i="1"/>
  <c r="AN128" i="1"/>
  <c r="AJ128" i="1"/>
  <c r="AJ126" i="1" s="1"/>
  <c r="T128" i="1"/>
  <c r="T126" i="1" s="1"/>
  <c r="S128" i="1"/>
  <c r="AQ128" i="1"/>
  <c r="AQ126" i="1" s="1"/>
  <c r="M128" i="1"/>
  <c r="M126" i="1" s="1"/>
  <c r="AX38" i="1"/>
  <c r="U128" i="1"/>
  <c r="U126" i="1" s="1"/>
  <c r="P128" i="1"/>
  <c r="P126" i="1" s="1"/>
  <c r="AN126" i="1"/>
  <c r="AX50" i="1"/>
  <c r="AZ50" i="1" s="1"/>
  <c r="AS128" i="1"/>
  <c r="AS126" i="1" s="1"/>
  <c r="AB128" i="1"/>
  <c r="AB126" i="1" s="1"/>
  <c r="W128" i="1"/>
  <c r="W126" i="1" s="1"/>
  <c r="AL128" i="1"/>
  <c r="AL126" i="1" s="1"/>
  <c r="Q126" i="1"/>
  <c r="V126" i="1"/>
  <c r="AE126" i="1"/>
  <c r="O126" i="1"/>
  <c r="S126" i="1"/>
  <c r="AC126" i="1"/>
  <c r="AD126" i="1"/>
  <c r="AF126" i="1"/>
  <c r="AA126" i="1"/>
  <c r="N126" i="1"/>
  <c r="AT126" i="1"/>
  <c r="AM126" i="1"/>
  <c r="L128" i="1"/>
  <c r="AW35" i="1"/>
  <c r="AW50" i="1"/>
  <c r="AW38" i="1"/>
  <c r="Y128" i="1"/>
  <c r="Y126" i="1" s="1"/>
  <c r="AX128" i="1" l="1"/>
  <c r="BA135" i="1"/>
  <c r="BA136" i="1"/>
  <c r="AX127" i="1"/>
  <c r="AX126" i="1" s="1"/>
  <c r="AZ38" i="1"/>
  <c r="AZ128" i="1" s="1"/>
  <c r="AZ126" i="1" s="1"/>
  <c r="L126" i="1"/>
  <c r="AY35" i="1"/>
  <c r="AY127" i="1" s="1"/>
  <c r="AZ136" i="1"/>
  <c r="AW127" i="1"/>
  <c r="AW128" i="1"/>
  <c r="AY38" i="1"/>
  <c r="AZ135" i="1"/>
  <c r="AY50" i="1"/>
  <c r="AY128" i="1" l="1"/>
  <c r="AY126" i="1" s="1"/>
  <c r="AW126" i="1"/>
</calcChain>
</file>

<file path=xl/sharedStrings.xml><?xml version="1.0" encoding="utf-8"?>
<sst xmlns="http://schemas.openxmlformats.org/spreadsheetml/2006/main" count="3187" uniqueCount="717">
  <si>
    <t>WA-A-01</t>
  </si>
  <si>
    <t>WA-A-02</t>
  </si>
  <si>
    <t>WA-A-03</t>
  </si>
  <si>
    <t>WA-A-04</t>
  </si>
  <si>
    <t>BW-B-01</t>
  </si>
  <si>
    <t>Bw-C-01</t>
  </si>
  <si>
    <t>Bw-C-02</t>
  </si>
  <si>
    <t>Bw-C-03</t>
  </si>
  <si>
    <t>Bw-C-04</t>
  </si>
  <si>
    <t>Nr.</t>
  </si>
  <si>
    <t>Aantal dagen in het veld</t>
  </si>
  <si>
    <t>Aangetroffen soortgroepen</t>
  </si>
  <si>
    <t>Regenwormen</t>
  </si>
  <si>
    <t>Emelten</t>
  </si>
  <si>
    <t>Araneae (spinnen)</t>
  </si>
  <si>
    <t>Carabus</t>
  </si>
  <si>
    <t>Staphylinidae (kortschildkevers)</t>
  </si>
  <si>
    <t>Histeridae (spiegelkevers)</t>
  </si>
  <si>
    <t>Coleoptera (kevers)</t>
  </si>
  <si>
    <t>(Carabidae) loopkevers</t>
  </si>
  <si>
    <t>LO-A-01</t>
  </si>
  <si>
    <t>LO-A-02</t>
  </si>
  <si>
    <t>LO-A-03</t>
  </si>
  <si>
    <t>LO-A-04</t>
  </si>
  <si>
    <t>Kniptorren (Elateridae)</t>
  </si>
  <si>
    <t>Diptera</t>
  </si>
  <si>
    <t>plaatsnaam</t>
  </si>
  <si>
    <t>SB-A-01</t>
  </si>
  <si>
    <t>SB-A-02</t>
  </si>
  <si>
    <t>SB-A-03</t>
  </si>
  <si>
    <t>SB-A-04</t>
  </si>
  <si>
    <t>DH-C-03</t>
  </si>
  <si>
    <t>EH-A-01</t>
  </si>
  <si>
    <t>EH-A-02</t>
  </si>
  <si>
    <t>EH-A-03</t>
  </si>
  <si>
    <t>EH-A-04</t>
  </si>
  <si>
    <t>EH-A-05</t>
  </si>
  <si>
    <t>EH-A-06</t>
  </si>
  <si>
    <t>EH-A-07</t>
  </si>
  <si>
    <t>EH-A-08</t>
  </si>
  <si>
    <t>LB-B-01</t>
  </si>
  <si>
    <t>LB-B-02</t>
  </si>
  <si>
    <t>LB-B-03</t>
  </si>
  <si>
    <t>LB-B-04</t>
  </si>
  <si>
    <t>LB-E-02</t>
  </si>
  <si>
    <t>LB-E-01</t>
  </si>
  <si>
    <t>LB-E-03</t>
  </si>
  <si>
    <t>LH-A-01</t>
  </si>
  <si>
    <t>LH-B-01</t>
  </si>
  <si>
    <t>LH-A-02</t>
  </si>
  <si>
    <t>LH-A-03</t>
  </si>
  <si>
    <t>LH-A-04</t>
  </si>
  <si>
    <t>LH-B-02</t>
  </si>
  <si>
    <t>LH-B-03</t>
  </si>
  <si>
    <t>LH-B-04</t>
  </si>
  <si>
    <t>LZ-B-01</t>
  </si>
  <si>
    <t>LZ-B-02</t>
  </si>
  <si>
    <t>LZ-B-03</t>
  </si>
  <si>
    <t>LZ-B-04</t>
  </si>
  <si>
    <t>LZ-A-01</t>
  </si>
  <si>
    <t>LZ-C-01</t>
  </si>
  <si>
    <t>LZ-C-02</t>
  </si>
  <si>
    <t>LZ-C-03</t>
  </si>
  <si>
    <t>LZ-C-04</t>
  </si>
  <si>
    <t>LZ-A-02</t>
  </si>
  <si>
    <t>LZ-A-03</t>
  </si>
  <si>
    <t>LZ-A-04</t>
  </si>
  <si>
    <t>GV-A-01</t>
  </si>
  <si>
    <t>GV-A-02</t>
  </si>
  <si>
    <t>GV-A-03</t>
  </si>
  <si>
    <t>GV-A-04</t>
  </si>
  <si>
    <t>MV-A-01</t>
  </si>
  <si>
    <t>MV-A-02</t>
  </si>
  <si>
    <t>MV-A-03</t>
  </si>
  <si>
    <t>MV-A-04</t>
  </si>
  <si>
    <t>ME-B-01</t>
  </si>
  <si>
    <t>WN-A-01</t>
  </si>
  <si>
    <t>WN-A-02</t>
  </si>
  <si>
    <t>WN-A-03</t>
  </si>
  <si>
    <t>WN-A-04</t>
  </si>
  <si>
    <t>ME-B-02</t>
  </si>
  <si>
    <t>ME-B-03</t>
  </si>
  <si>
    <t>ME-B-04</t>
  </si>
  <si>
    <t>ME-B-05</t>
  </si>
  <si>
    <t>ME-B-06</t>
  </si>
  <si>
    <t>ME-B-07</t>
  </si>
  <si>
    <t>ME-B-08</t>
  </si>
  <si>
    <t>Maatregel</t>
  </si>
  <si>
    <t>DH-C-04</t>
  </si>
  <si>
    <t>Rupsen</t>
  </si>
  <si>
    <t>doodgravers</t>
  </si>
  <si>
    <t>onbekende larve</t>
  </si>
  <si>
    <t>weekschildkevers</t>
  </si>
  <si>
    <t>Overige Kevers en torren</t>
  </si>
  <si>
    <t>Lieveheersbeestjes</t>
  </si>
  <si>
    <t>mieren</t>
  </si>
  <si>
    <t>Miljoenpoten</t>
  </si>
  <si>
    <t>Nachtvlinders</t>
  </si>
  <si>
    <t>Lepidoptera</t>
  </si>
  <si>
    <t>Snuitkevers</t>
  </si>
  <si>
    <t>Amara (kogelvormig)</t>
  </si>
  <si>
    <t>Amara (langwerpig)</t>
  </si>
  <si>
    <t>Oorwurmen (Dermaptera)</t>
  </si>
  <si>
    <t>onbekende kevers en torren</t>
  </si>
  <si>
    <t>bladhaantjes</t>
  </si>
  <si>
    <t>pissebedden</t>
  </si>
  <si>
    <t>duizendpoten</t>
  </si>
  <si>
    <t>mestkevers</t>
  </si>
  <si>
    <t>vliegen</t>
  </si>
  <si>
    <t>Niet nader gespecificeerd + vliegen</t>
  </si>
  <si>
    <t>Wespen en hommels</t>
  </si>
  <si>
    <t>schietmotten</t>
  </si>
  <si>
    <t>Gesorteerd en geteld?</t>
  </si>
  <si>
    <t>geleedpotigen</t>
  </si>
  <si>
    <t>potvalcode</t>
  </si>
  <si>
    <t xml:space="preserve">Storteldersbeek A </t>
  </si>
  <si>
    <t xml:space="preserve">Loohuis A </t>
  </si>
  <si>
    <t xml:space="preserve">Beekbergerwoud B </t>
  </si>
  <si>
    <t>BW-B-02</t>
  </si>
  <si>
    <t>BW-B-03</t>
  </si>
  <si>
    <t>BW-B-04</t>
  </si>
  <si>
    <t xml:space="preserve">Beekbergerwoud C </t>
  </si>
  <si>
    <t xml:space="preserve">De Haere B </t>
  </si>
  <si>
    <t xml:space="preserve">De Haere C </t>
  </si>
  <si>
    <t xml:space="preserve">Elshof A </t>
  </si>
  <si>
    <t xml:space="preserve">Lampenbroek B </t>
  </si>
  <si>
    <t xml:space="preserve">Lampenbroek D </t>
  </si>
  <si>
    <t xml:space="preserve">Lampenbroek E </t>
  </si>
  <si>
    <t>LB-E-04</t>
  </si>
  <si>
    <t xml:space="preserve">Loenense Hooilanden A </t>
  </si>
  <si>
    <t xml:space="preserve">Loenense Hooilanden B </t>
  </si>
  <si>
    <t xml:space="preserve">Lingezegen A </t>
  </si>
  <si>
    <t xml:space="preserve">Lingezegen B </t>
  </si>
  <si>
    <t xml:space="preserve">Lingezegen C </t>
  </si>
  <si>
    <t xml:space="preserve">Walien A </t>
  </si>
  <si>
    <t xml:space="preserve">Grote Veld A </t>
  </si>
  <si>
    <t xml:space="preserve">Welna A </t>
  </si>
  <si>
    <t xml:space="preserve">Masterveld A </t>
  </si>
  <si>
    <t xml:space="preserve">Mentink B </t>
  </si>
  <si>
    <t>naaktslakken</t>
  </si>
  <si>
    <t>zandloopkevers</t>
  </si>
  <si>
    <t>Nog nader te determineren genus</t>
  </si>
  <si>
    <t>wantsen</t>
  </si>
  <si>
    <t>prachtkevers</t>
  </si>
  <si>
    <t>watertorren</t>
  </si>
  <si>
    <t>muggen</t>
  </si>
  <si>
    <t>zweefvliegen</t>
  </si>
  <si>
    <t>snavelvliegen</t>
  </si>
  <si>
    <t>beekkevers</t>
  </si>
  <si>
    <t>pilkevers</t>
  </si>
  <si>
    <t>Amara</t>
  </si>
  <si>
    <t>Totaal loopkevers (alle genussen)</t>
  </si>
  <si>
    <t>Statistieken</t>
  </si>
  <si>
    <t>Aantal soorten bodemfauna</t>
  </si>
  <si>
    <t>Aantal individuen</t>
  </si>
  <si>
    <t>SB-A</t>
  </si>
  <si>
    <t>OBJECTID</t>
  </si>
  <si>
    <t>opnamenumm</t>
  </si>
  <si>
    <t>waarnemer</t>
  </si>
  <si>
    <t>opnamecode</t>
  </si>
  <si>
    <t>datum</t>
  </si>
  <si>
    <t>datum_extr</t>
  </si>
  <si>
    <t>Nat_gebied</t>
  </si>
  <si>
    <t>GebCode</t>
  </si>
  <si>
    <t>Nummer</t>
  </si>
  <si>
    <t>Code</t>
  </si>
  <si>
    <t>GlobalID</t>
  </si>
  <si>
    <t>Iris Niemeijer</t>
  </si>
  <si>
    <t>2020/04/30 21:02:20.000</t>
  </si>
  <si>
    <t>2020/05/19 15:21:45.000</t>
  </si>
  <si>
    <t>Grote Veld A</t>
  </si>
  <si>
    <t>GV-A</t>
  </si>
  <si>
    <t>{620B464C-D767-4364-BEC2-9D383D3FC5F9}</t>
  </si>
  <si>
    <t>ZB</t>
  </si>
  <si>
    <t>2020/05/19 15:08:21.000</t>
  </si>
  <si>
    <t>{3CFE0503-2906-45C4-ABF7-CA76C8E6A5EF}</t>
  </si>
  <si>
    <t>2020/05/19 14:53:08.000</t>
  </si>
  <si>
    <t>{41D5EB3D-E0B1-4355-BA03-9CF379BCD4A0}</t>
  </si>
  <si>
    <t>C</t>
  </si>
  <si>
    <t>2020/05/19 15:34:21.000</t>
  </si>
  <si>
    <t>{D71089CE-0739-441C-9690-3E59C0948486}</t>
  </si>
  <si>
    <t>Walien A</t>
  </si>
  <si>
    <t>WA-A</t>
  </si>
  <si>
    <t>{0B1E5C3C-F8A5-4E80-A7D1-E5D697F02C3C}</t>
  </si>
  <si>
    <t>2020/05/19 08:31:20.000</t>
  </si>
  <si>
    <t>{659FB1CF-C215-4C85-9BE6-92E7539E7C86}</t>
  </si>
  <si>
    <t>2020/05/19 10:24:30.000</t>
  </si>
  <si>
    <t>{EA7350DD-5DA6-496A-A462-690F71B29353}</t>
  </si>
  <si>
    <t>{C2B54231-7F90-4DF7-8C81-2D23B3677CCA}</t>
  </si>
  <si>
    <t>2020/05/19 11:30:18.000</t>
  </si>
  <si>
    <t>Walien B</t>
  </si>
  <si>
    <t>WA-B</t>
  </si>
  <si>
    <t>WA-B-01</t>
  </si>
  <si>
    <t>{9D518E10-1FD7-40BE-8E58-9F7657DED19B}</t>
  </si>
  <si>
    <t>2020/05/19 11:42:10.000</t>
  </si>
  <si>
    <t>WA-B-02</t>
  </si>
  <si>
    <t>{C48A428B-E27A-4D96-87AC-077A22FB85CC}</t>
  </si>
  <si>
    <t>2020/05/29 10:49:36.000</t>
  </si>
  <si>
    <t>Bergherbos A</t>
  </si>
  <si>
    <t>BB-A</t>
  </si>
  <si>
    <t>BB-A-05</t>
  </si>
  <si>
    <t>{7A81D5A9-84FA-4DB3-8F0F-1C8922B015D7}</t>
  </si>
  <si>
    <t>2020/05/29 10:37:46.000</t>
  </si>
  <si>
    <t>BB-A-07</t>
  </si>
  <si>
    <t>{20C348E1-7AB5-4981-BF6D-348D1CF24024}</t>
  </si>
  <si>
    <t>BB-A-09</t>
  </si>
  <si>
    <t>{F1202E52-CB9C-45F8-81B6-266EA3BEDBA8}</t>
  </si>
  <si>
    <t>BB-A-06</t>
  </si>
  <si>
    <t>{8E034C25-0079-4714-9D43-B062B86CB395}</t>
  </si>
  <si>
    <t>BB-A-08</t>
  </si>
  <si>
    <t>{AE8D60C5-3DB4-4D57-9493-58CE903F749D}</t>
  </si>
  <si>
    <t>BB-A-10</t>
  </si>
  <si>
    <t>{E29588EB-95A9-4B28-AF88-37948900EFFE}</t>
  </si>
  <si>
    <t>2020/05/29 11:08:47.000</t>
  </si>
  <si>
    <t>BB-A-01</t>
  </si>
  <si>
    <t>{FE57DF69-AAE8-4804-9868-220252023477}</t>
  </si>
  <si>
    <t>2020/05/29 11:22:57.000</t>
  </si>
  <si>
    <t>BB-A-03</t>
  </si>
  <si>
    <t>{C2BCE31D-944E-4E3D-B022-3DD234D8E529}</t>
  </si>
  <si>
    <t>ZO</t>
  </si>
  <si>
    <t>2020/05/29 11:30:52.000</t>
  </si>
  <si>
    <t>BB-A-02</t>
  </si>
  <si>
    <t>{77B80500-2632-45AE-AFA9-15A19B83C713}</t>
  </si>
  <si>
    <t>BB-A-04</t>
  </si>
  <si>
    <t>{EB01C4D2-2CFE-4E03-A78E-4E155663D796}</t>
  </si>
  <si>
    <t>2020/05/22 11:16:59.000</t>
  </si>
  <si>
    <t>Mentink A</t>
  </si>
  <si>
    <t>ME-A</t>
  </si>
  <si>
    <t>ME-A-01</t>
  </si>
  <si>
    <t>{FBCEAE6D-DAB2-43AE-A47F-5D037DE4AD98}</t>
  </si>
  <si>
    <t>2020/05/22 11:36:21.000</t>
  </si>
  <si>
    <t>ME-A-02</t>
  </si>
  <si>
    <t>{87E50C8E-5194-4CA7-909E-C474488A3E5A}</t>
  </si>
  <si>
    <t>Mentink B</t>
  </si>
  <si>
    <t>ME-B</t>
  </si>
  <si>
    <t>{E0183C0B-8498-454F-95E3-B294551DFEAA}</t>
  </si>
  <si>
    <t>2020/05/21 11:05:52.000</t>
  </si>
  <si>
    <t>{9E8DA816-457B-4F0C-9F6F-EB5E5558BE25}</t>
  </si>
  <si>
    <t>2020/05/21 10:08:30.000</t>
  </si>
  <si>
    <t>{724FC0AA-DF90-4141-B7FD-488EA9C374E1}</t>
  </si>
  <si>
    <t>{A6E817D3-CCB9-495A-8FF8-CFF9C5716230}</t>
  </si>
  <si>
    <t>2020/05/21 14:24:44.000</t>
  </si>
  <si>
    <t>{EE2BB256-CFD2-4C58-8144-AD008FBB5200}</t>
  </si>
  <si>
    <t>2020/05/21 14:26:12.000</t>
  </si>
  <si>
    <t>{315EF558-A0FF-4C4B-811B-56CA69C10E77}</t>
  </si>
  <si>
    <t>2020/05/21 14:03:03.000</t>
  </si>
  <si>
    <t>{DAA88DA9-D41D-4E90-96B8-3F84DE706D9F}</t>
  </si>
  <si>
    <t>2020/05/21 13:51:36.000</t>
  </si>
  <si>
    <t>{3D300D7C-6099-4C1C-A9F9-CEC3610C1C19}</t>
  </si>
  <si>
    <t>Jaco Diemeer</t>
  </si>
  <si>
    <t>2020/05/20 15:23:27.000</t>
  </si>
  <si>
    <t>Storteldersbeek A</t>
  </si>
  <si>
    <t>{5A23B460-1789-49F2-85C2-0F2215FF58A9}</t>
  </si>
  <si>
    <t>2020/05/20 15:33:16.000</t>
  </si>
  <si>
    <t>{C688AC87-5C4E-4EC5-A225-A795AC103554}</t>
  </si>
  <si>
    <t>2020/05/20 14:33:45.000</t>
  </si>
  <si>
    <t>{82083959-659F-4F87-B559-562B3E79F2CE}</t>
  </si>
  <si>
    <t>2020/05/20 14:58:21.000</t>
  </si>
  <si>
    <t>{AC20E1E2-DD64-4D9C-A854-BFD3B09277D7}</t>
  </si>
  <si>
    <t>jdgg19</t>
  </si>
  <si>
    <t>Beekbergerwoud C</t>
  </si>
  <si>
    <t>BW-C</t>
  </si>
  <si>
    <t>BW-C-01</t>
  </si>
  <si>
    <t>{A8428B47-69BD-484E-9D87-56F8008A6292}</t>
  </si>
  <si>
    <t>jdgg17</t>
  </si>
  <si>
    <t>BW-C-04</t>
  </si>
  <si>
    <t>{1D7CD606-F428-4D4E-9440-502D80413138}</t>
  </si>
  <si>
    <t>jdgg16</t>
  </si>
  <si>
    <t>Beekbergerwoud B</t>
  </si>
  <si>
    <t>BW-B</t>
  </si>
  <si>
    <t>{AD5D4AAC-B41E-4094-81B6-775E79B88509}</t>
  </si>
  <si>
    <t>jdgg15</t>
  </si>
  <si>
    <t>{34853FFB-7C69-4EFB-8AC5-EC543DE1BD9B}</t>
  </si>
  <si>
    <t>jdgg14</t>
  </si>
  <si>
    <t>{89F77A68-DFFE-4975-8934-59817CE600FD}</t>
  </si>
  <si>
    <t>jdgg13</t>
  </si>
  <si>
    <t>{BDE09409-0CCE-4A86-A921-5A1404E4638E}</t>
  </si>
  <si>
    <t>jdgg18</t>
  </si>
  <si>
    <t>BW-C-03</t>
  </si>
  <si>
    <t>{B6B2DF9F-2C7F-4B33-9F30-4E0F0AE6C2CE}</t>
  </si>
  <si>
    <t>jdgg20</t>
  </si>
  <si>
    <t>BW-C-02</t>
  </si>
  <si>
    <t>{4EDAA3E8-308F-42E8-A723-FF49FDF9DD7D}</t>
  </si>
  <si>
    <t>jdgg21</t>
  </si>
  <si>
    <t>Groot Soerel A</t>
  </si>
  <si>
    <t>GS-A</t>
  </si>
  <si>
    <t>GS-A-01</t>
  </si>
  <si>
    <t>{B9DED365-64EC-4337-AD7B-FD7A27EA955C}</t>
  </si>
  <si>
    <t>jdgg22</t>
  </si>
  <si>
    <t>GS-A-02</t>
  </si>
  <si>
    <t>{53658B25-EF64-4E3B-8912-7CD2F574D81C}</t>
  </si>
  <si>
    <t>jdgg28</t>
  </si>
  <si>
    <t>Lampenbroek B</t>
  </si>
  <si>
    <t>LB-B</t>
  </si>
  <si>
    <t>{0EDFB82F-F9CC-487F-84BE-E3D6DB0DFAB9}</t>
  </si>
  <si>
    <t>jdgg27</t>
  </si>
  <si>
    <t>{A4E0C10D-0E14-4862-8F21-ABAA87D08EB5}</t>
  </si>
  <si>
    <t>jdgg30</t>
  </si>
  <si>
    <t>{699371CB-9204-4569-98BC-9A21D47E7B2B}</t>
  </si>
  <si>
    <t>jdgg29</t>
  </si>
  <si>
    <t>{A394E367-91EA-4D53-B31F-912CC7B164BA}</t>
  </si>
  <si>
    <t>jdgg31</t>
  </si>
  <si>
    <t>{7DF95BEC-56AA-4A07-A5ED-063CB0C56A28}</t>
  </si>
  <si>
    <t>jdgg32</t>
  </si>
  <si>
    <t>{321A95C0-0905-41BF-84DE-BD41C88065D4}</t>
  </si>
  <si>
    <t>jdgg3r</t>
  </si>
  <si>
    <t>Lampenbroek F</t>
  </si>
  <si>
    <t>LB-F</t>
  </si>
  <si>
    <t>LB-F-04</t>
  </si>
  <si>
    <t>{273B35AD-5A93-4CDA-A840-548B154E3418}</t>
  </si>
  <si>
    <t>jdgg33</t>
  </si>
  <si>
    <t>LB-F-03</t>
  </si>
  <si>
    <t>{926E7DE5-8499-43C1-8F5F-8D548CFACB27}</t>
  </si>
  <si>
    <t>jdgg35</t>
  </si>
  <si>
    <t>LB-F-06</t>
  </si>
  <si>
    <t>{92E22985-CB79-4570-B6E1-79F70687E133}</t>
  </si>
  <si>
    <t>jdgg36</t>
  </si>
  <si>
    <t>LB-F-05</t>
  </si>
  <si>
    <t>{FFA2B39D-6FBF-4AFA-A233-5C82C8D47D9D}</t>
  </si>
  <si>
    <t>jdgg44</t>
  </si>
  <si>
    <t>Lampenbroek E</t>
  </si>
  <si>
    <t>LB-E</t>
  </si>
  <si>
    <t>{8B0C56BB-29AB-4A6D-A2A3-56A92FFCAE5A}</t>
  </si>
  <si>
    <t>jdgg43</t>
  </si>
  <si>
    <t>{B54AE853-E889-4B24-9E3B-DCE30244DB78}</t>
  </si>
  <si>
    <t>jdgg42</t>
  </si>
  <si>
    <t>{239F151C-6306-4676-B0CA-A98FC33CC2F2}</t>
  </si>
  <si>
    <t>jdgg41</t>
  </si>
  <si>
    <t>{9C3C554B-7FD9-4104-82B4-8786908E0896}</t>
  </si>
  <si>
    <t>jdgg39</t>
  </si>
  <si>
    <t>Lampenbroek D</t>
  </si>
  <si>
    <t>LB-D</t>
  </si>
  <si>
    <t>LB-D-01</t>
  </si>
  <si>
    <t>{27F8A2D5-66C8-4E48-A967-400EF8C70A35}</t>
  </si>
  <si>
    <t>jdgg40</t>
  </si>
  <si>
    <t>LB-D-02</t>
  </si>
  <si>
    <t>{943E6F6A-48B7-4BC0-89F3-F8D3F6823DE8}</t>
  </si>
  <si>
    <t>jdgg38</t>
  </si>
  <si>
    <t>LB-D-03</t>
  </si>
  <si>
    <t>{E3D42920-38E0-438D-B677-BF05193F27DE}</t>
  </si>
  <si>
    <t>jdgg37</t>
  </si>
  <si>
    <t>LB-D-04</t>
  </si>
  <si>
    <t>{BDBE3A91-C53B-405F-8124-D5DC1964895D}</t>
  </si>
  <si>
    <t>jdgg45</t>
  </si>
  <si>
    <t>Leusveld D</t>
  </si>
  <si>
    <t>LV-D</t>
  </si>
  <si>
    <t>LV-D-01</t>
  </si>
  <si>
    <t>{4FC19961-FD3A-4071-9B4F-86EAFAD1A669}</t>
  </si>
  <si>
    <t>jdgg46</t>
  </si>
  <si>
    <t>LV-D-02</t>
  </si>
  <si>
    <t>{1AFAAB94-E603-471D-9368-20E0B3F8142E}</t>
  </si>
  <si>
    <t>jdgg48</t>
  </si>
  <si>
    <t>Loenense Hooilanden B</t>
  </si>
  <si>
    <t>LH-B</t>
  </si>
  <si>
    <t>{D9EFCCA6-7E48-47E9-A55A-C33E6AB1D454}</t>
  </si>
  <si>
    <t>jdgg47</t>
  </si>
  <si>
    <t>{84C96794-05AC-4F1D-9AC6-AE2DAD9EBCEC}</t>
  </si>
  <si>
    <t>jdgg50</t>
  </si>
  <si>
    <t>{19DDCCE7-CDC2-4072-AA6F-C693BEDF5EEE}</t>
  </si>
  <si>
    <t>jdgg49</t>
  </si>
  <si>
    <t>{65429F17-4C9A-4FE9-8254-0B029C794604}</t>
  </si>
  <si>
    <t>jdgg53</t>
  </si>
  <si>
    <t>Loenense Hooilanden A</t>
  </si>
  <si>
    <t>LH-A</t>
  </si>
  <si>
    <t>{A4A9C7D8-3D30-44C5-A10D-ADDDFC1C69C6}</t>
  </si>
  <si>
    <t>jdgg54</t>
  </si>
  <si>
    <t>{AAEEB22A-4EDE-4B5F-B228-1112918BD41E}</t>
  </si>
  <si>
    <t>jdgg52</t>
  </si>
  <si>
    <t>{296B8EB5-D168-4061-83BC-F30BF9E56805}</t>
  </si>
  <si>
    <t>jdgg51</t>
  </si>
  <si>
    <t>{042F975F-7ABC-4FDF-A288-15768C8EEBE4}</t>
  </si>
  <si>
    <t>jdgg25</t>
  </si>
  <si>
    <t>Voorstonden A</t>
  </si>
  <si>
    <t>VS-A</t>
  </si>
  <si>
    <t>VS-A-02</t>
  </si>
  <si>
    <t>{92E28DD9-DC0C-4B70-8BA8-BAFC767F3388}</t>
  </si>
  <si>
    <t>jdgg26</t>
  </si>
  <si>
    <t>VS-A-01</t>
  </si>
  <si>
    <t>{D6590405-8A2D-4CE6-92D0-A009B7853843}</t>
  </si>
  <si>
    <t>jdgg24</t>
  </si>
  <si>
    <t>VS-A-04</t>
  </si>
  <si>
    <t>{4B88D799-FA26-43ED-9D10-A1B9AF37E30D}</t>
  </si>
  <si>
    <t>jdgg23</t>
  </si>
  <si>
    <t>VS-A-03</t>
  </si>
  <si>
    <t>{3CF32E0B-6A13-44B6-8967-56414E56545F}</t>
  </si>
  <si>
    <t>jdgg56</t>
  </si>
  <si>
    <t>Weteringse Broek A</t>
  </si>
  <si>
    <t>WB-A</t>
  </si>
  <si>
    <t>WB-A-02</t>
  </si>
  <si>
    <t>{948CCAD3-82FB-45A1-B637-32B02B76D42E}</t>
  </si>
  <si>
    <t>jdgg57</t>
  </si>
  <si>
    <t>WB-A-04</t>
  </si>
  <si>
    <t>{19EA1001-0110-48AE-BF9D-F91B10F4E21C}</t>
  </si>
  <si>
    <t>jdgg58</t>
  </si>
  <si>
    <t>WB-A-03</t>
  </si>
  <si>
    <t>{28CE436B-1E4C-438B-BEC3-0D40FE63C528}</t>
  </si>
  <si>
    <t>jdgg55</t>
  </si>
  <si>
    <t>WB-A-01</t>
  </si>
  <si>
    <t>{CDE9F010-CF97-47D6-83BD-3C1955B3A013}</t>
  </si>
  <si>
    <t>jdgg12</t>
  </si>
  <si>
    <t>Oldenaller A</t>
  </si>
  <si>
    <t>OL-A</t>
  </si>
  <si>
    <t>OL-A-02</t>
  </si>
  <si>
    <t>{7D209862-85AA-43C0-A0F8-13E0458C0ACD}</t>
  </si>
  <si>
    <t>jdgg11</t>
  </si>
  <si>
    <t>OL-A-01</t>
  </si>
  <si>
    <t>{10B04827-B051-42EB-A804-14B8DE00B1A3}</t>
  </si>
  <si>
    <t>jdgg10</t>
  </si>
  <si>
    <t>OL-A-03</t>
  </si>
  <si>
    <t>{D62455DD-E466-4C4F-B184-880A6E3AA667}</t>
  </si>
  <si>
    <t>jdgg09</t>
  </si>
  <si>
    <t>OL-A-04</t>
  </si>
  <si>
    <t>{07D55561-C93F-4D44-AED6-26A1F527D6E5}</t>
  </si>
  <si>
    <t>Beestman-Spiekersdijk A</t>
  </si>
  <si>
    <t>BS-A</t>
  </si>
  <si>
    <t>BS-A-04</t>
  </si>
  <si>
    <t>{D5287740-E4EC-478A-8252-1D83E8F90F8E}</t>
  </si>
  <si>
    <t>BS-A-03</t>
  </si>
  <si>
    <t>{ABD86A7B-424C-4BCC-B7DA-1D466067D2B6}</t>
  </si>
  <si>
    <t>2020/05/20 11:50:47.000</t>
  </si>
  <si>
    <t>BS-A-01</t>
  </si>
  <si>
    <t>{842C64EF-6860-47A3-A553-3E5DDABC369D}</t>
  </si>
  <si>
    <t>2020/05/20 11:56:09.000</t>
  </si>
  <si>
    <t>BS-A-02</t>
  </si>
  <si>
    <t>{AE3B3A11-540F-414A-B8E0-A76D5C883955}</t>
  </si>
  <si>
    <t>Zwiep A</t>
  </si>
  <si>
    <t>ZW-A</t>
  </si>
  <si>
    <t>ZW-A-01</t>
  </si>
  <si>
    <t>{51E54E80-8F52-422A-84CC-642FED0CE352}</t>
  </si>
  <si>
    <t>ZW-A-02</t>
  </si>
  <si>
    <t>{3FFAFFE3-1A2E-4303-9192-786FF2A761BA}</t>
  </si>
  <si>
    <t>ZW-A-04</t>
  </si>
  <si>
    <t>{B943E8EC-2AA7-442E-8DA7-A69C3A6DE8DE}</t>
  </si>
  <si>
    <t>2020/05/18 12:08:48.000</t>
  </si>
  <si>
    <t>ZW-A-03</t>
  </si>
  <si>
    <t>{AC2AB86B-1AAF-4525-ABEA-326060753239}</t>
  </si>
  <si>
    <t>Lingezegen A</t>
  </si>
  <si>
    <t>LZ-A</t>
  </si>
  <si>
    <t>{FBF587FD-C6D4-4A0C-9A52-F1CE50E4616B}</t>
  </si>
  <si>
    <t>{3267DC6C-E6FB-4512-B475-8E15D2140CF0}</t>
  </si>
  <si>
    <t>{6C587615-4595-42CC-B7DD-840B6A2975DD}</t>
  </si>
  <si>
    <t>{165501B4-3E25-4D86-8CED-F4A5199E7D7B}</t>
  </si>
  <si>
    <t>Lingezegen B</t>
  </si>
  <si>
    <t>LZ-B</t>
  </si>
  <si>
    <t>{0F9F5D32-704D-4544-828D-FFA372C7D52A}</t>
  </si>
  <si>
    <t>{63255A4B-ECC9-4A5E-A3AA-1D26F6567C9C}</t>
  </si>
  <si>
    <t>{54F6038F-2305-4A96-9790-44E5ACE5509B}</t>
  </si>
  <si>
    <t>{706DB518-18AC-4B2C-8913-19821BD04BDE}</t>
  </si>
  <si>
    <t>Lingezegen C</t>
  </si>
  <si>
    <t>LZ-C</t>
  </si>
  <si>
    <t>{C19DABB3-8935-44A2-90BB-F209FE05A600}</t>
  </si>
  <si>
    <t>{A5AEF37D-F60E-4A09-BCF9-ADD13C1DBD10}</t>
  </si>
  <si>
    <t>{E5FE7555-1740-4C0C-9DA9-974D4DDBA400}</t>
  </si>
  <si>
    <t>{C643ACDC-2568-411E-9750-64062A1A15FA}</t>
  </si>
  <si>
    <t>jdgg04</t>
  </si>
  <si>
    <t>Doornspijk A</t>
  </si>
  <si>
    <t>DS-A</t>
  </si>
  <si>
    <t>DS-A-01</t>
  </si>
  <si>
    <t>{1C89D4F6-3F20-44DB-95DD-6F44CE4A7C34}</t>
  </si>
  <si>
    <t>jdgg03</t>
  </si>
  <si>
    <t>DS-A-02</t>
  </si>
  <si>
    <t>{5121B4E8-3BF3-4FBA-81E4-408E4E253612}</t>
  </si>
  <si>
    <t>jdgg02</t>
  </si>
  <si>
    <t>DS-A-03</t>
  </si>
  <si>
    <t>{BDCAA1F1-E97E-4F0C-831A-21BA0931D153}</t>
  </si>
  <si>
    <t>jdgg01</t>
  </si>
  <si>
    <t>DS-A-04</t>
  </si>
  <si>
    <t>{57228EFB-2BDB-4A2D-9D18-3E49C21D2157}</t>
  </si>
  <si>
    <t>2020/06/04 07:43:19.000</t>
  </si>
  <si>
    <t>Elshof A</t>
  </si>
  <si>
    <t>EH-A</t>
  </si>
  <si>
    <t>{94B76011-59B1-47D2-A855-91F932176803}</t>
  </si>
  <si>
    <t>2020/06/04 07:33:38.000</t>
  </si>
  <si>
    <t>{02737D0F-8C0E-4ED6-9799-56FD25DE07A2}</t>
  </si>
  <si>
    <t>2020/06/06 12:03:29.000</t>
  </si>
  <si>
    <t>Elshof C</t>
  </si>
  <si>
    <t>EH-C</t>
  </si>
  <si>
    <t>EH-C-01</t>
  </si>
  <si>
    <t>{9DF6EB16-3641-4672-B6B0-0EAE0D452B95}</t>
  </si>
  <si>
    <t>2020/06/06 11:57:38.000</t>
  </si>
  <si>
    <t>EH-C-02</t>
  </si>
  <si>
    <t>{12E22FE6-4BFE-4719-8B3C-ABA5CDFD0A66}</t>
  </si>
  <si>
    <t>in20080612</t>
  </si>
  <si>
    <t>2020/08/06 18:08:16.000</t>
  </si>
  <si>
    <t>Heumen A</t>
  </si>
  <si>
    <t>HE-A</t>
  </si>
  <si>
    <t>HE-A-03</t>
  </si>
  <si>
    <t>{E7806759-0E38-4031-91DF-73CC7A50CA70}</t>
  </si>
  <si>
    <t>in20080611</t>
  </si>
  <si>
    <t>2020/08/06 18:01:16.000</t>
  </si>
  <si>
    <t>HE-A-04</t>
  </si>
  <si>
    <t>{D053415A-89AB-4587-875B-DA01BC25B037}</t>
  </si>
  <si>
    <t>in20080609</t>
  </si>
  <si>
    <t>2020/08/06 17:47:51.000</t>
  </si>
  <si>
    <t>HE-A-01</t>
  </si>
  <si>
    <t>{8C6ABF79-E239-4B79-81F0-84DC4E38EB91}</t>
  </si>
  <si>
    <t>in20080610</t>
  </si>
  <si>
    <t>2020/08/06 17:55:12.000</t>
  </si>
  <si>
    <t>HE-A-02</t>
  </si>
  <si>
    <t>{5248A3B6-C517-453B-9B29-D26AA95AD0F1}</t>
  </si>
  <si>
    <t>jdgg07</t>
  </si>
  <si>
    <t>Welna A</t>
  </si>
  <si>
    <t>WN-A</t>
  </si>
  <si>
    <t>{8C5E1C4F-02E8-45FF-A663-0B408C40EA06}</t>
  </si>
  <si>
    <t>jdgg06</t>
  </si>
  <si>
    <t>{4E470905-632E-4A83-AA95-E1F2E8E83EA9}</t>
  </si>
  <si>
    <t>jdgg5</t>
  </si>
  <si>
    <t>{C93888E7-2142-4919-904E-B3B40264CABF}</t>
  </si>
  <si>
    <t>jdgg08</t>
  </si>
  <si>
    <t>{8A4F7019-EE5D-4A49-8587-07840E20A825}</t>
  </si>
  <si>
    <t>2020/06/03 10:21:29.000</t>
  </si>
  <si>
    <t>Zumpe D</t>
  </si>
  <si>
    <t>ZU-D</t>
  </si>
  <si>
    <t>ZU-D-01</t>
  </si>
  <si>
    <t>{57B0D306-BF4C-45A4-9E06-1A6B56AFF153}</t>
  </si>
  <si>
    <t>2020/06/03 10:11:14.000</t>
  </si>
  <si>
    <t>ZU-D-02</t>
  </si>
  <si>
    <t>{81F178AE-E3F9-4E00-A878-3C9443B3921F}</t>
  </si>
  <si>
    <t>2020/06/03 12:07:27.000</t>
  </si>
  <si>
    <t>ZU-D-04</t>
  </si>
  <si>
    <t>{DD0BB2F2-D2EF-455C-B6DA-012A525C3145}</t>
  </si>
  <si>
    <t>2020/06/03 11:56:25.000</t>
  </si>
  <si>
    <t>ZU-D-03</t>
  </si>
  <si>
    <t>{FCFA537B-B460-4F1C-8EF1-E6B65563E108}</t>
  </si>
  <si>
    <t>IN20080601</t>
  </si>
  <si>
    <t>2020/08/06 13:25:21.000</t>
  </si>
  <si>
    <t>Masterveld A</t>
  </si>
  <si>
    <t>MV-A</t>
  </si>
  <si>
    <t>{EA92D7C2-037A-4E02-901A-3E9CE5E8EED9}</t>
  </si>
  <si>
    <t>in20080608</t>
  </si>
  <si>
    <t>2020/08/06 14:33:34.000</t>
  </si>
  <si>
    <t>MV-A-05</t>
  </si>
  <si>
    <t>{8CA0C594-6421-4E9A-9AA8-08D8353ACE6C}</t>
  </si>
  <si>
    <t>CB</t>
  </si>
  <si>
    <t>IN20080607</t>
  </si>
  <si>
    <t>2020/08/06 14:25:44.000</t>
  </si>
  <si>
    <t>MV-A-06</t>
  </si>
  <si>
    <t>{4E0849DC-5697-4E45-AE68-5BA3064AF26A}</t>
  </si>
  <si>
    <t>IN20080606</t>
  </si>
  <si>
    <t>2020/08/06 14:13:21.000</t>
  </si>
  <si>
    <t>MV-A-08</t>
  </si>
  <si>
    <t>{91431776-C91C-4CD1-8301-7500405D9A91}</t>
  </si>
  <si>
    <t>In20080605</t>
  </si>
  <si>
    <t>2020/08/06 14:00:45.000</t>
  </si>
  <si>
    <t>MV-A-07</t>
  </si>
  <si>
    <t>{5569C85E-549C-4146-8235-D81495A41DAF}</t>
  </si>
  <si>
    <t>IN20080604</t>
  </si>
  <si>
    <t>{656EB7BA-03D5-41E8-8578-98380D4D6F35}</t>
  </si>
  <si>
    <t>In20080603</t>
  </si>
  <si>
    <t>2020/08/06 13:42:01.000</t>
  </si>
  <si>
    <t>{0CB676C2-B078-4626-B20E-424AEA8FB504}</t>
  </si>
  <si>
    <t>In20080602</t>
  </si>
  <si>
    <t>2020/08/06 13:40:11.000</t>
  </si>
  <si>
    <t>{C246F7DF-6042-4F72-81AB-4ABDDFF27685}</t>
  </si>
  <si>
    <t>2020/06/06 15:04:23.000</t>
  </si>
  <si>
    <t>Bergharen D</t>
  </si>
  <si>
    <t>BH-D</t>
  </si>
  <si>
    <t>BH-D-01</t>
  </si>
  <si>
    <t>{064B208E-39D0-42E8-90B1-2811504E1BF4}</t>
  </si>
  <si>
    <t>BH-D-02</t>
  </si>
  <si>
    <t>{FEED855D-A261-441A-A836-3D091A3C1FCC}</t>
  </si>
  <si>
    <t>2020/05/28 13:15:11.000</t>
  </si>
  <si>
    <t>Loohuis A</t>
  </si>
  <si>
    <t>LO-A</t>
  </si>
  <si>
    <t>{3F4E662D-78A2-4E37-AE57-6CF99D8BAD39}</t>
  </si>
  <si>
    <t>2020/05/28 13:14:53.000</t>
  </si>
  <si>
    <t>{9A30947A-D89D-4485-95DA-46791B07C07A}</t>
  </si>
  <si>
    <t>2020/05/28 12:50:10.000</t>
  </si>
  <si>
    <t>{B1930427-EA66-49F6-A089-A3ADFA5DD728}</t>
  </si>
  <si>
    <t>2020/05/28 12:36:27.000</t>
  </si>
  <si>
    <t>{8AF8367E-72A2-4A21-8CDD-BE3B6A7E291C}</t>
  </si>
  <si>
    <t>2020/06/04 07:52:25.000</t>
  </si>
  <si>
    <t>{CF471DF7-111D-4916-81DC-B4298618EA20}</t>
  </si>
  <si>
    <t>2020/06/04 08:03:35.000</t>
  </si>
  <si>
    <t>{D7811DE7-4118-4D4F-97E7-0F55F3A21827}</t>
  </si>
  <si>
    <t>2020/06/04 08:31:01.000</t>
  </si>
  <si>
    <t>{BFB2346E-A494-4F1E-AD99-55C9F54A1508}</t>
  </si>
  <si>
    <t>2020/06/04 08:42:20.000</t>
  </si>
  <si>
    <t>{1311C313-19FF-4423-AC18-FB10CEC1CACC}</t>
  </si>
  <si>
    <t>2020/06/04 08:24:03.000</t>
  </si>
  <si>
    <t>{EC42DF33-A825-4564-BD53-EF9FABA66802}</t>
  </si>
  <si>
    <t>2020/06/04 08:12:35.000</t>
  </si>
  <si>
    <t>{BA138A0B-4C2F-4E66-8F5F-5D395A7D9609}</t>
  </si>
  <si>
    <t>Erik Simons</t>
  </si>
  <si>
    <t>ES20052001</t>
  </si>
  <si>
    <t>2020/05/20 11:57:06.000</t>
  </si>
  <si>
    <t>2020/05/20 11:57:00.000</t>
  </si>
  <si>
    <t>{37F3334F-5999-45F2-BF37-FE0EA90420BD}</t>
  </si>
  <si>
    <t>ES20052002</t>
  </si>
  <si>
    <t>2020/05/20 12:15:49.000</t>
  </si>
  <si>
    <t>{57E33815-5107-42A0-8032-1947CD4A2352}</t>
  </si>
  <si>
    <t>ES20052003</t>
  </si>
  <si>
    <t>2020/05/20 13:00:56.000</t>
  </si>
  <si>
    <t>{6C5ADCFA-3478-4BC1-B8F0-0213491683C5}</t>
  </si>
  <si>
    <t>ES20052004</t>
  </si>
  <si>
    <t>2020/05/20 13:07:01.000</t>
  </si>
  <si>
    <t>{15799A96-FFA0-4E48-8EE6-39B1109BAB75}</t>
  </si>
  <si>
    <t>ES20052005</t>
  </si>
  <si>
    <t>2020/05/20 13:37:05.000</t>
  </si>
  <si>
    <t>{BB9FFE72-CB8E-4AE9-8697-3C124AAACA78}</t>
  </si>
  <si>
    <t>ES20052006</t>
  </si>
  <si>
    <t>2020/05/20 13:54:55.000</t>
  </si>
  <si>
    <t>{D4494843-43B1-499D-A0F9-0A1793EE323B}</t>
  </si>
  <si>
    <t>ES20052007</t>
  </si>
  <si>
    <t>2020/05/20 14:03:00.000</t>
  </si>
  <si>
    <t>{A0855587-D532-44BB-8EF9-2AF37DD0FA4C}</t>
  </si>
  <si>
    <t>ES20052008</t>
  </si>
  <si>
    <t>2020/05/20 14:10:44.000</t>
  </si>
  <si>
    <t>2020/05/20 14:10:48.000</t>
  </si>
  <si>
    <t>{A6F1B3C6-C6D5-476E-8CE4-33445738CB99}</t>
  </si>
  <si>
    <t>ES20052009</t>
  </si>
  <si>
    <t>2020/05/20 15:20:03.000</t>
  </si>
  <si>
    <t>2020/05/20 15:19:52.000</t>
  </si>
  <si>
    <t>{F11AFF85-B905-4868-9065-EC396E7577A3}</t>
  </si>
  <si>
    <t>ES20052010</t>
  </si>
  <si>
    <t>2020/05/20 15:27:40.000</t>
  </si>
  <si>
    <t>{BDCBF1E0-82D3-4668-A10E-444D83DECDB7}</t>
  </si>
  <si>
    <t>ES20052011</t>
  </si>
  <si>
    <t>2020/05/20 15:32:33.000</t>
  </si>
  <si>
    <t>{89442F03-D6A9-4DB5-9FAF-460A8F5A77F0}</t>
  </si>
  <si>
    <t>ES20052012</t>
  </si>
  <si>
    <t>2020/05/20 15:40:45.000</t>
  </si>
  <si>
    <t>{7F11EEDE-BD54-43D7-9DDF-366BD1B0E690}</t>
  </si>
  <si>
    <t>ES20052801</t>
  </si>
  <si>
    <t>2020/05/28 11:42:20.000</t>
  </si>
  <si>
    <t>2020/05/28 11:42:01.000</t>
  </si>
  <si>
    <t>LZ-C-05</t>
  </si>
  <si>
    <t>{03085C93-7316-40D4-8D28-5758DF4FB9DA}</t>
  </si>
  <si>
    <t>ES20052802</t>
  </si>
  <si>
    <t>2020/05/28 11:54:38.000</t>
  </si>
  <si>
    <t>LZ-C-06</t>
  </si>
  <si>
    <t>{4BBABCFE-A58C-47C8-B6E7-37DF9C3DD66E}</t>
  </si>
  <si>
    <t>ES20052803</t>
  </si>
  <si>
    <t>2020/05/28 11:59:55.000</t>
  </si>
  <si>
    <t>LZ-C-07</t>
  </si>
  <si>
    <t>{B4E84A17-BF91-44A0-87BD-562FF57799A8}</t>
  </si>
  <si>
    <t>ES20052804</t>
  </si>
  <si>
    <t>2020/05/28 12:04:49.000</t>
  </si>
  <si>
    <t>LZ-C-08</t>
  </si>
  <si>
    <t>{2C99E8DC-F3E3-4505-A084-27277550A0F2}</t>
  </si>
  <si>
    <t>sprinkhanen (doorntjes)</t>
  </si>
  <si>
    <t>DH-C</t>
  </si>
  <si>
    <t>DH-B</t>
  </si>
  <si>
    <t>Aantal soorten per dag</t>
  </si>
  <si>
    <t>Aantal individuen per dag</t>
  </si>
  <si>
    <t xml:space="preserve"> </t>
  </si>
  <si>
    <t>Maategel</t>
  </si>
  <si>
    <t>Naam gebied</t>
  </si>
  <si>
    <t>Gebiedcode</t>
  </si>
  <si>
    <t>Som (totaal aantal individuen per soortgroep maatregel</t>
  </si>
  <si>
    <t>Som (totaal aantal individuen per soortgroep controle</t>
  </si>
  <si>
    <t>Som (totaal aantal individuen per soortgroep)</t>
  </si>
  <si>
    <t>Bedekking kruiden</t>
  </si>
  <si>
    <t>Natuurgebied code</t>
  </si>
  <si>
    <t>maatregel</t>
  </si>
  <si>
    <t>Opmerking</t>
  </si>
  <si>
    <t>percentage kruiden (%)</t>
  </si>
  <si>
    <t>95% grassen, 5 % kruiden</t>
  </si>
  <si>
    <t>grassen 50%, kruiden 50%</t>
  </si>
  <si>
    <t>99% grassen, 1% kruiden</t>
  </si>
  <si>
    <t>grassen 99%, kruiden 1%</t>
  </si>
  <si>
    <t>Kruiden 60%, grassen 40%</t>
  </si>
  <si>
    <t>Kruiden 50%, grassen 50%</t>
  </si>
  <si>
    <t>Grassen 80%, kruiden 20%</t>
  </si>
  <si>
    <t>Zeggen 80%, Russen en grassen 10%, kruiden 10%</t>
  </si>
  <si>
    <t>Zeggen 80%, grassen en russen 5%, kruiden 10%</t>
  </si>
  <si>
    <t>Grassen 30%, Russen 30%, zeggen 10%, kruiden 10%</t>
  </si>
  <si>
    <t>Grassen 40%, kruiden 50%</t>
  </si>
  <si>
    <t>Grassen 60%, kruiden 40%</t>
  </si>
  <si>
    <t>Kruiden 70%, grassen 30%</t>
  </si>
  <si>
    <t>Grassen 50%, kruiden 50%</t>
  </si>
  <si>
    <t>Grassen 70%, kruiden 30%</t>
  </si>
  <si>
    <t>Grassen 90%, kruiden 10%</t>
  </si>
  <si>
    <t>Verschil bedekking kruiden</t>
  </si>
  <si>
    <t>w2</t>
  </si>
  <si>
    <t>Gemiddeld aantal soortgroepen</t>
  </si>
  <si>
    <t>Gemiddeld aantal individuen</t>
  </si>
  <si>
    <t>Aantal dagen</t>
  </si>
  <si>
    <t/>
  </si>
  <si>
    <t xml:space="preserve">hymenoptera </t>
  </si>
  <si>
    <t>vangsten</t>
  </si>
  <si>
    <t xml:space="preserve">overige  </t>
  </si>
  <si>
    <t>(bijvangsten)</t>
  </si>
  <si>
    <t>incidentele</t>
  </si>
  <si>
    <t>Potvalcode</t>
  </si>
  <si>
    <t>Plaatsnaam</t>
  </si>
  <si>
    <t>Snuitkevers (Curculionoidea)</t>
  </si>
  <si>
    <t>Weekschildkevers (Elateroidea)</t>
  </si>
  <si>
    <t>Beekkevers (Dryopidae)</t>
  </si>
  <si>
    <t>Totaal loopkevers (alle genera)</t>
  </si>
  <si>
    <t>Geleedpotigen</t>
  </si>
  <si>
    <t>Gevleugelde insecten</t>
  </si>
  <si>
    <t xml:space="preserve">Hymenoptera (vliesvleugeligen) </t>
  </si>
  <si>
    <t>Overige incidentele vangsten</t>
  </si>
  <si>
    <t>Onbekende larven</t>
  </si>
  <si>
    <t>(Arthropoda)</t>
  </si>
  <si>
    <t>Mieren (Formidae)</t>
  </si>
  <si>
    <t>Emelten (Tipulidae)</t>
  </si>
  <si>
    <t>Regenwormen (Lumbricidae)</t>
  </si>
  <si>
    <t>Naaktslakken (Stylommatophora)</t>
  </si>
  <si>
    <t>Onbekende kevers en torren</t>
  </si>
  <si>
    <t>Pilkevers (Byrhidae)</t>
  </si>
  <si>
    <t>Bladhaantjes (Chrysomelidae)</t>
  </si>
  <si>
    <t>Prachtkevers (Buprestidea)</t>
  </si>
  <si>
    <t>Watertorren (Dytiscidae)</t>
  </si>
  <si>
    <t>Wantsen (Heteroptera)</t>
  </si>
  <si>
    <t>Lieveheersbeestjes (Coccinellidae)</t>
  </si>
  <si>
    <t>Kortschildkevers (Staphylinidae)</t>
  </si>
  <si>
    <t>Spiegelkevers (Histeridae)</t>
  </si>
  <si>
    <t>Rupsen (Lepidoptera)</t>
  </si>
  <si>
    <t>Duizendpoten (Chilopoda)</t>
  </si>
  <si>
    <t>Miljoenpoten (Diplopoda)</t>
  </si>
  <si>
    <t>Pissebedden (Isopoda)</t>
  </si>
  <si>
    <t>Spinnen (Araneae)</t>
  </si>
  <si>
    <t>Hymenoptera</t>
  </si>
  <si>
    <t>Bedekking kruiden (%)</t>
  </si>
  <si>
    <t>Verschil bedekking kruiden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</si>
</sst>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0FDF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19" borderId="0" xfId="0" applyFill="1"/>
    <xf numFmtId="0" fontId="5" fillId="19" borderId="0" xfId="0" applyFont="1" applyFill="1"/>
    <xf numFmtId="0" fontId="0" fillId="19" borderId="0" xfId="0" applyFont="1" applyFill="1"/>
    <xf numFmtId="0" fontId="1" fillId="19" borderId="0" xfId="0" applyFont="1" applyFill="1" applyAlignment="1">
      <alignment horizontal="center" vertical="center" wrapText="1"/>
    </xf>
    <xf numFmtId="0" fontId="0" fillId="0" borderId="0" xfId="0" applyAlignment="1">
      <alignment textRotation="90"/>
    </xf>
    <xf numFmtId="0" fontId="3" fillId="0" borderId="0" xfId="0" applyFont="1" applyAlignment="1">
      <alignment vertical="center" textRotation="90" wrapText="1"/>
    </xf>
    <xf numFmtId="0" fontId="0" fillId="5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10" borderId="0" xfId="0" applyFill="1" applyAlignment="1">
      <alignment textRotation="90"/>
    </xf>
    <xf numFmtId="0" fontId="0" fillId="21" borderId="0" xfId="0" applyFill="1" applyAlignment="1">
      <alignment textRotation="90"/>
    </xf>
    <xf numFmtId="0" fontId="0" fillId="11" borderId="0" xfId="0" applyFill="1" applyAlignment="1">
      <alignment textRotation="90"/>
    </xf>
    <xf numFmtId="0" fontId="0" fillId="19" borderId="0" xfId="0" applyFill="1" applyAlignment="1">
      <alignment textRotation="90"/>
    </xf>
    <xf numFmtId="0" fontId="0" fillId="0" borderId="0" xfId="0" applyAlignment="1"/>
    <xf numFmtId="0" fontId="3" fillId="0" borderId="0" xfId="0" applyFont="1" applyAlignment="1"/>
    <xf numFmtId="0" fontId="2" fillId="3" borderId="0" xfId="0" applyFont="1" applyFill="1" applyAlignment="1"/>
    <xf numFmtId="0" fontId="0" fillId="3" borderId="0" xfId="0" applyFill="1" applyAlignment="1"/>
    <xf numFmtId="0" fontId="0" fillId="14" borderId="0" xfId="0" applyFill="1" applyAlignment="1"/>
    <xf numFmtId="0" fontId="0" fillId="22" borderId="0" xfId="0" applyFill="1" applyAlignment="1"/>
    <xf numFmtId="0" fontId="0" fillId="4" borderId="0" xfId="0" applyFill="1" applyAlignment="1"/>
    <xf numFmtId="0" fontId="0" fillId="15" borderId="0" xfId="0" applyFill="1" applyAlignment="1"/>
    <xf numFmtId="0" fontId="0" fillId="21" borderId="0" xfId="0" applyFill="1" applyAlignment="1"/>
    <xf numFmtId="0" fontId="0" fillId="9" borderId="0" xfId="0" applyFill="1" applyAlignment="1"/>
    <xf numFmtId="0" fontId="0" fillId="13" borderId="0" xfId="0" applyFill="1" applyAlignment="1"/>
    <xf numFmtId="0" fontId="0" fillId="19" borderId="0" xfId="0" applyFill="1" applyAlignment="1"/>
    <xf numFmtId="49" fontId="0" fillId="0" borderId="0" xfId="0" applyNumberFormat="1"/>
    <xf numFmtId="49" fontId="0" fillId="19" borderId="0" xfId="0" applyNumberFormat="1" applyFill="1"/>
    <xf numFmtId="0" fontId="0" fillId="2" borderId="1" xfId="0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49" fontId="0" fillId="2" borderId="0" xfId="0" applyNumberFormat="1" applyFill="1" applyBorder="1"/>
    <xf numFmtId="0" fontId="0" fillId="19" borderId="0" xfId="0" applyFill="1" applyBorder="1"/>
    <xf numFmtId="0" fontId="5" fillId="19" borderId="0" xfId="0" applyFont="1" applyFill="1" applyBorder="1"/>
    <xf numFmtId="0" fontId="1" fillId="19" borderId="0" xfId="0" applyFont="1" applyFill="1" applyBorder="1" applyAlignment="1">
      <alignment horizontal="center" vertical="center" wrapText="1"/>
    </xf>
    <xf numFmtId="49" fontId="0" fillId="19" borderId="0" xfId="0" applyNumberFormat="1" applyFill="1" applyBorder="1"/>
    <xf numFmtId="0" fontId="0" fillId="19" borderId="2" xfId="0" applyFill="1" applyBorder="1"/>
    <xf numFmtId="0" fontId="5" fillId="19" borderId="2" xfId="0" applyFont="1" applyFill="1" applyBorder="1"/>
    <xf numFmtId="0" fontId="1" fillId="19" borderId="2" xfId="0" applyFont="1" applyFill="1" applyBorder="1" applyAlignment="1">
      <alignment horizontal="center" vertical="center" wrapText="1"/>
    </xf>
    <xf numFmtId="49" fontId="0" fillId="19" borderId="2" xfId="0" applyNumberFormat="1" applyFill="1" applyBorder="1"/>
    <xf numFmtId="0" fontId="0" fillId="19" borderId="1" xfId="0" applyFill="1" applyBorder="1"/>
    <xf numFmtId="0" fontId="5" fillId="19" borderId="1" xfId="0" applyFont="1" applyFill="1" applyBorder="1"/>
    <xf numFmtId="0" fontId="4" fillId="19" borderId="1" xfId="0" applyFont="1" applyFill="1" applyBorder="1" applyAlignment="1">
      <alignment horizontal="center" vertical="center" wrapText="1"/>
    </xf>
    <xf numFmtId="49" fontId="0" fillId="19" borderId="1" xfId="0" applyNumberFormat="1" applyFill="1" applyBorder="1"/>
    <xf numFmtId="0" fontId="4" fillId="19" borderId="0" xfId="0" applyFont="1" applyFill="1" applyBorder="1" applyAlignment="1">
      <alignment horizontal="center" vertical="center" wrapText="1"/>
    </xf>
    <xf numFmtId="0" fontId="6" fillId="19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NumberFormat="1" applyFill="1" applyBorder="1"/>
    <xf numFmtId="0" fontId="0" fillId="2" borderId="2" xfId="0" applyFill="1" applyBorder="1"/>
    <xf numFmtId="0" fontId="5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/>
    <xf numFmtId="49" fontId="0" fillId="2" borderId="1" xfId="0" applyNumberFormat="1" applyFill="1" applyBorder="1"/>
    <xf numFmtId="0" fontId="1" fillId="2" borderId="1" xfId="0" applyFont="1" applyFill="1" applyBorder="1" applyAlignment="1">
      <alignment horizontal="right" vertical="center" wrapText="1"/>
    </xf>
    <xf numFmtId="0" fontId="1" fillId="19" borderId="2" xfId="0" applyFont="1" applyFill="1" applyBorder="1" applyAlignment="1">
      <alignment horizontal="right" vertical="center" wrapText="1"/>
    </xf>
    <xf numFmtId="0" fontId="1" fillId="19" borderId="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0" fontId="1" fillId="19" borderId="0" xfId="0" applyFont="1" applyFill="1" applyBorder="1" applyAlignment="1">
      <alignment horizontal="right" vertical="center" wrapText="1"/>
    </xf>
    <xf numFmtId="49" fontId="1" fillId="19" borderId="0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0" fillId="2" borderId="0" xfId="0" applyNumberFormat="1" applyFont="1" applyFill="1" applyBorder="1"/>
    <xf numFmtId="0" fontId="0" fillId="19" borderId="0" xfId="0" applyFont="1" applyFill="1" applyBorder="1" applyAlignment="1">
      <alignment vertical="center"/>
    </xf>
    <xf numFmtId="0" fontId="3" fillId="0" borderId="3" xfId="0" applyFont="1" applyBorder="1"/>
    <xf numFmtId="0" fontId="0" fillId="19" borderId="3" xfId="0" applyFill="1" applyBorder="1"/>
    <xf numFmtId="0" fontId="0" fillId="2" borderId="3" xfId="0" applyFill="1" applyBorder="1"/>
    <xf numFmtId="0" fontId="0" fillId="0" borderId="3" xfId="0" applyBorder="1"/>
    <xf numFmtId="0" fontId="0" fillId="19" borderId="4" xfId="0" applyFill="1" applyBorder="1"/>
    <xf numFmtId="0" fontId="0" fillId="2" borderId="4" xfId="0" applyFill="1" applyBorder="1"/>
    <xf numFmtId="0" fontId="0" fillId="19" borderId="5" xfId="0" applyFill="1" applyBorder="1"/>
    <xf numFmtId="0" fontId="0" fillId="0" borderId="6" xfId="0" applyBorder="1"/>
    <xf numFmtId="0" fontId="0" fillId="22" borderId="6" xfId="0" applyFill="1" applyBorder="1" applyAlignment="1"/>
    <xf numFmtId="0" fontId="0" fillId="20" borderId="6" xfId="0" applyFill="1" applyBorder="1" applyAlignment="1"/>
    <xf numFmtId="0" fontId="0" fillId="20" borderId="6" xfId="0" applyFill="1" applyBorder="1" applyAlignment="1">
      <alignment textRotation="90"/>
    </xf>
    <xf numFmtId="0" fontId="0" fillId="19" borderId="7" xfId="0" applyFill="1" applyBorder="1"/>
    <xf numFmtId="0" fontId="0" fillId="19" borderId="6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/>
    <xf numFmtId="0" fontId="0" fillId="19" borderId="8" xfId="0" applyFill="1" applyBorder="1"/>
    <xf numFmtId="0" fontId="0" fillId="2" borderId="6" xfId="0" applyFont="1" applyFill="1" applyBorder="1"/>
    <xf numFmtId="0" fontId="0" fillId="19" borderId="6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/>
    <xf numFmtId="2" fontId="0" fillId="19" borderId="0" xfId="0" applyNumberFormat="1" applyFill="1" applyBorder="1"/>
    <xf numFmtId="2" fontId="0" fillId="19" borderId="6" xfId="0" applyNumberFormat="1" applyFill="1" applyBorder="1"/>
    <xf numFmtId="2" fontId="0" fillId="19" borderId="0" xfId="0" applyNumberFormat="1" applyFill="1"/>
    <xf numFmtId="2" fontId="0" fillId="2" borderId="0" xfId="0" applyNumberFormat="1" applyFill="1"/>
    <xf numFmtId="2" fontId="0" fillId="2" borderId="6" xfId="0" applyNumberFormat="1" applyFill="1" applyBorder="1"/>
    <xf numFmtId="2" fontId="0" fillId="2" borderId="2" xfId="0" applyNumberFormat="1" applyFill="1" applyBorder="1"/>
    <xf numFmtId="2" fontId="0" fillId="2" borderId="8" xfId="0" applyNumberFormat="1" applyFill="1" applyBorder="1"/>
    <xf numFmtId="2" fontId="0" fillId="19" borderId="2" xfId="0" applyNumberFormat="1" applyFill="1" applyBorder="1"/>
    <xf numFmtId="2" fontId="0" fillId="19" borderId="8" xfId="0" applyNumberFormat="1" applyFill="1" applyBorder="1"/>
    <xf numFmtId="2" fontId="0" fillId="19" borderId="1" xfId="0" applyNumberFormat="1" applyFill="1" applyBorder="1"/>
    <xf numFmtId="2" fontId="0" fillId="19" borderId="7" xfId="0" applyNumberFormat="1" applyFill="1" applyBorder="1"/>
    <xf numFmtId="2" fontId="0" fillId="2" borderId="1" xfId="0" applyNumberFormat="1" applyFill="1" applyBorder="1"/>
    <xf numFmtId="2" fontId="0" fillId="2" borderId="7" xfId="0" applyNumberFormat="1" applyFill="1" applyBorder="1"/>
    <xf numFmtId="2" fontId="0" fillId="2" borderId="0" xfId="0" applyNumberFormat="1" applyFill="1" applyBorder="1"/>
    <xf numFmtId="2" fontId="0" fillId="2" borderId="0" xfId="0" applyNumberFormat="1" applyFont="1" applyFill="1" applyBorder="1"/>
    <xf numFmtId="2" fontId="0" fillId="2" borderId="6" xfId="0" applyNumberFormat="1" applyFont="1" applyFill="1" applyBorder="1"/>
    <xf numFmtId="2" fontId="0" fillId="19" borderId="0" xfId="0" applyNumberFormat="1" applyFont="1" applyFill="1"/>
    <xf numFmtId="2" fontId="0" fillId="19" borderId="6" xfId="0" applyNumberFormat="1" applyFont="1" applyFill="1" applyBorder="1"/>
    <xf numFmtId="2" fontId="0" fillId="0" borderId="0" xfId="0" applyNumberFormat="1"/>
    <xf numFmtId="0" fontId="6" fillId="15" borderId="2" xfId="0" applyFont="1" applyFill="1" applyBorder="1"/>
    <xf numFmtId="0" fontId="6" fillId="15" borderId="4" xfId="0" applyFont="1" applyFill="1" applyBorder="1"/>
    <xf numFmtId="0" fontId="6" fillId="15" borderId="11" xfId="0" applyFont="1" applyFill="1" applyBorder="1"/>
    <xf numFmtId="0" fontId="6" fillId="15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0" fillId="19" borderId="0" xfId="0" applyFont="1" applyFill="1" applyBorder="1"/>
    <xf numFmtId="49" fontId="0" fillId="19" borderId="0" xfId="0" applyNumberFormat="1" applyFont="1" applyFill="1" applyBorder="1"/>
    <xf numFmtId="0" fontId="6" fillId="2" borderId="2" xfId="0" applyFont="1" applyFill="1" applyBorder="1"/>
    <xf numFmtId="0" fontId="0" fillId="0" borderId="14" xfId="0" applyBorder="1"/>
    <xf numFmtId="0" fontId="0" fillId="19" borderId="13" xfId="0" applyFill="1" applyBorder="1"/>
    <xf numFmtId="0" fontId="0" fillId="19" borderId="14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13" xfId="0" applyFill="1" applyBorder="1"/>
    <xf numFmtId="0" fontId="0" fillId="19" borderId="11" xfId="0" applyFill="1" applyBorder="1"/>
    <xf numFmtId="0" fontId="0" fillId="2" borderId="14" xfId="0" applyFont="1" applyFill="1" applyBorder="1"/>
    <xf numFmtId="0" fontId="0" fillId="19" borderId="14" xfId="0" applyFont="1" applyFill="1" applyBorder="1"/>
    <xf numFmtId="0" fontId="6" fillId="15" borderId="14" xfId="0" applyFont="1" applyFill="1" applyBorder="1"/>
    <xf numFmtId="0" fontId="0" fillId="12" borderId="11" xfId="0" applyFill="1" applyBorder="1" applyAlignment="1">
      <alignment textRotation="90"/>
    </xf>
    <xf numFmtId="0" fontId="0" fillId="4" borderId="4" xfId="0" applyFill="1" applyBorder="1" applyAlignment="1"/>
    <xf numFmtId="0" fontId="0" fillId="6" borderId="2" xfId="0" applyFill="1" applyBorder="1" applyAlignment="1"/>
    <xf numFmtId="49" fontId="0" fillId="6" borderId="2" xfId="0" applyNumberFormat="1" applyFill="1" applyBorder="1" applyAlignment="1"/>
    <xf numFmtId="0" fontId="0" fillId="23" borderId="2" xfId="0" applyFill="1" applyBorder="1" applyAlignment="1">
      <alignment textRotation="90"/>
    </xf>
    <xf numFmtId="0" fontId="0" fillId="23" borderId="2" xfId="0" applyFill="1" applyBorder="1" applyAlignment="1"/>
    <xf numFmtId="0" fontId="0" fillId="14" borderId="2" xfId="0" applyFill="1" applyBorder="1" applyAlignment="1">
      <alignment textRotation="90"/>
    </xf>
    <xf numFmtId="0" fontId="0" fillId="9" borderId="2" xfId="0" applyFill="1" applyBorder="1" applyAlignment="1">
      <alignment textRotation="90"/>
    </xf>
    <xf numFmtId="0" fontId="0" fillId="22" borderId="2" xfId="0" applyFill="1" applyBorder="1" applyAlignment="1">
      <alignment textRotation="90"/>
    </xf>
    <xf numFmtId="0" fontId="0" fillId="22" borderId="2" xfId="0" applyFill="1" applyBorder="1" applyAlignment="1"/>
    <xf numFmtId="0" fontId="0" fillId="26" borderId="9" xfId="0" applyFill="1" applyBorder="1" applyAlignment="1">
      <alignment textRotation="90"/>
    </xf>
    <xf numFmtId="0" fontId="0" fillId="26" borderId="10" xfId="0" applyFill="1" applyBorder="1" applyAlignment="1"/>
    <xf numFmtId="0" fontId="0" fillId="26" borderId="12" xfId="0" applyFill="1" applyBorder="1" applyAlignment="1"/>
    <xf numFmtId="0" fontId="0" fillId="12" borderId="10" xfId="0" applyFill="1" applyBorder="1" applyAlignment="1"/>
    <xf numFmtId="0" fontId="0" fillId="12" borderId="12" xfId="0" applyFill="1" applyBorder="1" applyAlignment="1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textRotation="89"/>
    </xf>
    <xf numFmtId="0" fontId="0" fillId="5" borderId="4" xfId="0" applyFill="1" applyBorder="1" applyAlignment="1">
      <alignment textRotation="90"/>
    </xf>
    <xf numFmtId="0" fontId="0" fillId="7" borderId="2" xfId="0" applyFill="1" applyBorder="1" applyAlignment="1">
      <alignment textRotation="90"/>
    </xf>
    <xf numFmtId="49" fontId="0" fillId="7" borderId="2" xfId="0" applyNumberFormat="1" applyFill="1" applyBorder="1" applyAlignment="1">
      <alignment textRotation="90"/>
    </xf>
    <xf numFmtId="0" fontId="0" fillId="3" borderId="2" xfId="0" applyFill="1" applyBorder="1" applyAlignment="1">
      <alignment textRotation="90"/>
    </xf>
    <xf numFmtId="0" fontId="0" fillId="2" borderId="2" xfId="0" applyFill="1" applyBorder="1" applyAlignment="1">
      <alignment textRotation="90"/>
    </xf>
    <xf numFmtId="0" fontId="0" fillId="10" borderId="2" xfId="0" applyFill="1" applyBorder="1" applyAlignment="1">
      <alignment textRotation="90"/>
    </xf>
    <xf numFmtId="0" fontId="0" fillId="12" borderId="2" xfId="0" applyFill="1" applyBorder="1" applyAlignment="1">
      <alignment textRotation="90"/>
    </xf>
    <xf numFmtId="0" fontId="6" fillId="24" borderId="2" xfId="0" applyFont="1" applyFill="1" applyBorder="1" applyAlignment="1">
      <alignment textRotation="90"/>
    </xf>
    <xf numFmtId="0" fontId="0" fillId="8" borderId="2" xfId="0" applyFill="1" applyBorder="1" applyAlignment="1">
      <alignment textRotation="90"/>
    </xf>
    <xf numFmtId="0" fontId="0" fillId="18" borderId="2" xfId="0" applyFill="1" applyBorder="1" applyAlignment="1">
      <alignment textRotation="90"/>
    </xf>
    <xf numFmtId="0" fontId="0" fillId="16" borderId="2" xfId="0" applyFill="1" applyBorder="1" applyAlignment="1">
      <alignment textRotation="90"/>
    </xf>
    <xf numFmtId="0" fontId="0" fillId="17" borderId="2" xfId="0" applyFill="1" applyBorder="1" applyAlignment="1">
      <alignment textRotation="90"/>
    </xf>
    <xf numFmtId="0" fontId="0" fillId="14" borderId="8" xfId="0" applyFill="1" applyBorder="1" applyAlignment="1">
      <alignment textRotation="90"/>
    </xf>
    <xf numFmtId="0" fontId="0" fillId="4" borderId="2" xfId="0" applyFill="1" applyBorder="1" applyAlignment="1">
      <alignment textRotation="90"/>
    </xf>
    <xf numFmtId="0" fontId="0" fillId="23" borderId="8" xfId="0" applyFill="1" applyBorder="1" applyAlignment="1">
      <alignment textRotation="90"/>
    </xf>
    <xf numFmtId="0" fontId="0" fillId="25" borderId="2" xfId="0" applyFill="1" applyBorder="1" applyAlignment="1">
      <alignment textRotation="90"/>
    </xf>
    <xf numFmtId="0" fontId="6" fillId="15" borderId="15" xfId="0" applyFont="1" applyFill="1" applyBorder="1"/>
    <xf numFmtId="0" fontId="6" fillId="15" borderId="9" xfId="0" applyFont="1" applyFill="1" applyBorder="1"/>
    <xf numFmtId="0" fontId="6" fillId="15" borderId="0" xfId="0" applyFont="1" applyFill="1" applyBorder="1"/>
    <xf numFmtId="0" fontId="6" fillId="15" borderId="1" xfId="0" applyFont="1" applyFill="1" applyBorder="1"/>
    <xf numFmtId="0" fontId="6" fillId="15" borderId="3" xfId="0" applyFont="1" applyFill="1" applyBorder="1"/>
    <xf numFmtId="0" fontId="6" fillId="15" borderId="7" xfId="0" applyFont="1" applyFill="1" applyBorder="1"/>
    <xf numFmtId="0" fontId="6" fillId="15" borderId="10" xfId="0" applyFont="1" applyFill="1" applyBorder="1"/>
    <xf numFmtId="0" fontId="6" fillId="15" borderId="13" xfId="0" applyFont="1" applyFill="1" applyBorder="1"/>
    <xf numFmtId="0" fontId="0" fillId="0" borderId="0" xfId="0" applyFill="1"/>
    <xf numFmtId="0" fontId="6" fillId="0" borderId="0" xfId="0" applyFont="1" applyFill="1" applyBorder="1"/>
    <xf numFmtId="0" fontId="0" fillId="13" borderId="9" xfId="0" applyFont="1" applyFill="1" applyBorder="1" applyAlignment="1"/>
    <xf numFmtId="0" fontId="0" fillId="13" borderId="10" xfId="0" applyFont="1" applyFill="1" applyBorder="1" applyAlignment="1"/>
    <xf numFmtId="0" fontId="0" fillId="13" borderId="12" xfId="0" applyFont="1" applyFill="1" applyBorder="1" applyAlignment="1"/>
    <xf numFmtId="0" fontId="0" fillId="12" borderId="13" xfId="0" applyFont="1" applyFill="1" applyBorder="1" applyAlignment="1"/>
    <xf numFmtId="0" fontId="0" fillId="12" borderId="6" xfId="0" applyFont="1" applyFill="1" applyBorder="1" applyAlignment="1"/>
    <xf numFmtId="0" fontId="0" fillId="12" borderId="14" xfId="0" applyFont="1" applyFill="1" applyBorder="1" applyAlignment="1"/>
    <xf numFmtId="0" fontId="3" fillId="0" borderId="6" xfId="0" applyFont="1" applyBorder="1" applyAlignment="1"/>
    <xf numFmtId="0" fontId="6" fillId="15" borderId="12" xfId="0" applyFont="1" applyFill="1" applyBorder="1"/>
    <xf numFmtId="0" fontId="6" fillId="15" borderId="6" xfId="0" applyFont="1" applyFill="1" applyBorder="1"/>
    <xf numFmtId="0" fontId="6" fillId="15" borderId="8" xfId="0" applyFont="1" applyFill="1" applyBorder="1"/>
    <xf numFmtId="0" fontId="0" fillId="19" borderId="15" xfId="0" applyFill="1" applyBorder="1"/>
    <xf numFmtId="2" fontId="0" fillId="19" borderId="15" xfId="0" applyNumberFormat="1" applyFill="1" applyBorder="1"/>
    <xf numFmtId="0" fontId="0" fillId="2" borderId="15" xfId="0" applyFill="1" applyBorder="1"/>
    <xf numFmtId="2" fontId="0" fillId="2" borderId="15" xfId="0" applyNumberFormat="1" applyFill="1" applyBorder="1"/>
    <xf numFmtId="49" fontId="0" fillId="2" borderId="15" xfId="0" applyNumberFormat="1" applyFill="1" applyBorder="1"/>
    <xf numFmtId="49" fontId="0" fillId="19" borderId="15" xfId="0" applyNumberFormat="1" applyFill="1" applyBorder="1"/>
    <xf numFmtId="0" fontId="0" fillId="5" borderId="15" xfId="0" applyFont="1" applyFill="1" applyBorder="1" applyAlignment="1">
      <alignment textRotation="90"/>
    </xf>
    <xf numFmtId="0" fontId="0" fillId="7" borderId="15" xfId="0" applyFont="1" applyFill="1" applyBorder="1" applyAlignment="1">
      <alignment textRotation="90"/>
    </xf>
    <xf numFmtId="49" fontId="0" fillId="7" borderId="15" xfId="0" applyNumberFormat="1" applyFont="1" applyFill="1" applyBorder="1" applyAlignment="1">
      <alignment textRotation="90"/>
    </xf>
    <xf numFmtId="0" fontId="0" fillId="31" borderId="15" xfId="0" applyFont="1" applyFill="1" applyBorder="1" applyAlignment="1">
      <alignment textRotation="90"/>
    </xf>
    <xf numFmtId="0" fontId="0" fillId="29" borderId="15" xfId="0" applyFont="1" applyFill="1" applyBorder="1" applyAlignment="1">
      <alignment textRotation="90"/>
    </xf>
    <xf numFmtId="0" fontId="0" fillId="4" borderId="15" xfId="0" applyFont="1" applyFill="1" applyBorder="1" applyAlignment="1">
      <alignment textRotation="90"/>
    </xf>
    <xf numFmtId="0" fontId="0" fillId="23" borderId="15" xfId="0" applyFont="1" applyFill="1" applyBorder="1" applyAlignment="1">
      <alignment textRotation="90"/>
    </xf>
    <xf numFmtId="0" fontId="0" fillId="25" borderId="15" xfId="0" applyFont="1" applyFill="1" applyBorder="1" applyAlignment="1">
      <alignment textRotation="90"/>
    </xf>
    <xf numFmtId="0" fontId="0" fillId="12" borderId="15" xfId="0" applyFont="1" applyFill="1" applyBorder="1" applyAlignment="1">
      <alignment textRotation="90"/>
    </xf>
    <xf numFmtId="0" fontId="2" fillId="3" borderId="15" xfId="0" applyFont="1" applyFill="1" applyBorder="1" applyAlignment="1"/>
    <xf numFmtId="0" fontId="0" fillId="14" borderId="15" xfId="0" applyFont="1" applyFill="1" applyBorder="1" applyAlignment="1"/>
    <xf numFmtId="0" fontId="0" fillId="4" borderId="11" xfId="0" applyFont="1" applyFill="1" applyBorder="1" applyAlignment="1"/>
    <xf numFmtId="0" fontId="0" fillId="30" borderId="7" xfId="0" applyFont="1" applyFill="1" applyBorder="1" applyAlignment="1"/>
    <xf numFmtId="0" fontId="0" fillId="6" borderId="4" xfId="0" applyFont="1" applyFill="1" applyBorder="1" applyAlignment="1"/>
    <xf numFmtId="0" fontId="0" fillId="6" borderId="2" xfId="0" applyFont="1" applyFill="1" applyBorder="1" applyAlignment="1"/>
    <xf numFmtId="49" fontId="0" fillId="6" borderId="2" xfId="0" applyNumberFormat="1" applyFont="1" applyFill="1" applyBorder="1" applyAlignment="1"/>
    <xf numFmtId="0" fontId="0" fillId="6" borderId="8" xfId="0" applyFont="1" applyFill="1" applyBorder="1" applyAlignment="1"/>
    <xf numFmtId="0" fontId="0" fillId="30" borderId="8" xfId="0" applyFont="1" applyFill="1" applyBorder="1" applyAlignment="1"/>
    <xf numFmtId="0" fontId="0" fillId="28" borderId="11" xfId="0" applyFont="1" applyFill="1" applyBorder="1" applyAlignment="1"/>
    <xf numFmtId="0" fontId="0" fillId="22" borderId="5" xfId="0" applyFont="1" applyFill="1" applyBorder="1" applyAlignment="1"/>
    <xf numFmtId="0" fontId="0" fillId="22" borderId="1" xfId="0" applyFont="1" applyFill="1" applyBorder="1" applyAlignment="1"/>
    <xf numFmtId="0" fontId="0" fillId="22" borderId="7" xfId="0" applyFont="1" applyFill="1" applyBorder="1" applyAlignment="1"/>
    <xf numFmtId="0" fontId="0" fillId="22" borderId="4" xfId="0" applyFont="1" applyFill="1" applyBorder="1" applyAlignment="1"/>
    <xf numFmtId="0" fontId="0" fillId="22" borderId="2" xfId="0" applyFont="1" applyFill="1" applyBorder="1" applyAlignment="1"/>
    <xf numFmtId="0" fontId="0" fillId="26" borderId="9" xfId="0" applyFont="1" applyFill="1" applyBorder="1" applyAlignment="1"/>
    <xf numFmtId="0" fontId="0" fillId="26" borderId="2" xfId="0" applyFont="1" applyFill="1" applyBorder="1" applyAlignment="1"/>
    <xf numFmtId="0" fontId="0" fillId="26" borderId="12" xfId="0" applyFont="1" applyFill="1" applyBorder="1" applyAlignment="1"/>
    <xf numFmtId="0" fontId="0" fillId="3" borderId="9" xfId="0" applyFont="1" applyFill="1" applyBorder="1" applyAlignment="1"/>
    <xf numFmtId="0" fontId="0" fillId="3" borderId="10" xfId="0" applyFont="1" applyFill="1" applyBorder="1" applyAlignment="1"/>
    <xf numFmtId="49" fontId="0" fillId="3" borderId="10" xfId="0" applyNumberFormat="1" applyFont="1" applyFill="1" applyBorder="1" applyAlignment="1"/>
    <xf numFmtId="0" fontId="0" fillId="3" borderId="12" xfId="0" applyFont="1" applyFill="1" applyBorder="1" applyAlignment="1"/>
    <xf numFmtId="0" fontId="0" fillId="30" borderId="5" xfId="0" applyFont="1" applyFill="1" applyBorder="1" applyAlignment="1"/>
    <xf numFmtId="0" fontId="0" fillId="30" borderId="4" xfId="0" applyFont="1" applyFill="1" applyBorder="1" applyAlignment="1"/>
    <xf numFmtId="0" fontId="0" fillId="27" borderId="11" xfId="0" applyFont="1" applyFill="1" applyBorder="1" applyAlignment="1">
      <alignment textRotation="90"/>
    </xf>
    <xf numFmtId="0" fontId="6" fillId="27" borderId="11" xfId="0" applyFont="1" applyFill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2" xfId="0" applyFont="1" applyBorder="1"/>
    <xf numFmtId="0" fontId="2" fillId="0" borderId="8" xfId="0" applyFont="1" applyBorder="1" applyAlignment="1">
      <alignment textRotation="90"/>
    </xf>
    <xf numFmtId="0" fontId="2" fillId="0" borderId="2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2D050"/>
      <color rgb="FFFF9933"/>
      <color rgb="FFCC6600"/>
      <color rgb="FFFFCC66"/>
      <color rgb="FF9966FF"/>
      <color rgb="FF00B050"/>
      <color rgb="FF000000"/>
      <color rgb="FF993300"/>
      <color rgb="FFFF9900"/>
      <color rgb="FFD0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Som (totaal aantal individuen per soortgroep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v>Som (totaal aantal individuen per soort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7-48A5-B161-0380B9FDB8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97-48A5-B161-0380B9FDB8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97-48A5-B161-0380B9FDB8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97-48A5-B161-0380B9FDB8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97-48A5-B161-0380B9FDB8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97-48A5-B161-0380B9FDB8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397-48A5-B161-0380B9FDB8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397-48A5-B161-0380B9FDB8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397-48A5-B161-0380B9FDB88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397-48A5-B161-0380B9FDB88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397-48A5-B161-0380B9FDB88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397-48A5-B161-0380B9FDB88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397-48A5-B161-0380B9FDB88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397-48A5-B161-0380B9FDB88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397-48A5-B161-0380B9FDB88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397-48A5-B161-0380B9FDB88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397-48A5-B161-0380B9FDB88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397-48A5-B161-0380B9FDB88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397-48A5-B161-0380B9FDB88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397-48A5-B161-0380B9FDB88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397-48A5-B161-0380B9FDB88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397-48A5-B161-0380B9FDB88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397-48A5-B161-0380B9FDB88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397-48A5-B161-0380B9FDB88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397-48A5-B161-0380B9FDB8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Potvalresultatendata!$L$4:$AT$4</c:f>
              <c:strCache>
                <c:ptCount val="25"/>
                <c:pt idx="0">
                  <c:v>Totaal loopkevers (alle genera)</c:v>
                </c:pt>
                <c:pt idx="1">
                  <c:v>Kortschildkevers (Staphylinidae)</c:v>
                </c:pt>
                <c:pt idx="2">
                  <c:v>Spiegelkevers (Histeridae)</c:v>
                </c:pt>
                <c:pt idx="3">
                  <c:v>Kniptorren (Elateridae)</c:v>
                </c:pt>
                <c:pt idx="4">
                  <c:v>Snuitkevers (Curculionoidea)</c:v>
                </c:pt>
                <c:pt idx="5">
                  <c:v>Weekschildkevers (Elateroidea)</c:v>
                </c:pt>
                <c:pt idx="6">
                  <c:v>Onbekende kevers en torren</c:v>
                </c:pt>
                <c:pt idx="7">
                  <c:v>Beekkevers (Dryopidae)</c:v>
                </c:pt>
                <c:pt idx="8">
                  <c:v>Pilkevers (Byrhidae)</c:v>
                </c:pt>
                <c:pt idx="9">
                  <c:v>Bladhaantjes (Chrysomelidae)</c:v>
                </c:pt>
                <c:pt idx="10">
                  <c:v>Prachtkevers (Buprestidea)</c:v>
                </c:pt>
                <c:pt idx="11">
                  <c:v>Watertorren (Dytiscidae)</c:v>
                </c:pt>
                <c:pt idx="12">
                  <c:v>Wantsen (Heteroptera)</c:v>
                </c:pt>
                <c:pt idx="13">
                  <c:v>Lieveheersbeestjes (Coccinellidae)</c:v>
                </c:pt>
                <c:pt idx="14">
                  <c:v>Oorwurmen (Dermaptera)</c:v>
                </c:pt>
                <c:pt idx="15">
                  <c:v>Spinnen (Araneae)</c:v>
                </c:pt>
                <c:pt idx="16">
                  <c:v>Mieren (Formidae)</c:v>
                </c:pt>
                <c:pt idx="17">
                  <c:v>Emelten (Tipulidae)</c:v>
                </c:pt>
                <c:pt idx="18">
                  <c:v>Regenwormen (Lumbricidae)</c:v>
                </c:pt>
                <c:pt idx="19">
                  <c:v>Naaktslakken (Stylommatophora)</c:v>
                </c:pt>
                <c:pt idx="20">
                  <c:v>Rupsen (Lepidoptera)</c:v>
                </c:pt>
                <c:pt idx="21">
                  <c:v>Duizendpoten (Chilopoda)</c:v>
                </c:pt>
                <c:pt idx="22">
                  <c:v>Miljoenpoten (Diplopoda)</c:v>
                </c:pt>
                <c:pt idx="23">
                  <c:v>Pissebedden (Isopoda)</c:v>
                </c:pt>
                <c:pt idx="24">
                  <c:v>Onbekende larven</c:v>
                </c:pt>
              </c:strCache>
            </c:strRef>
          </c:cat>
          <c:val>
            <c:numRef>
              <c:f>Potvalresultatendata!$L$126:$AT$126</c:f>
              <c:numCache>
                <c:formatCode>General</c:formatCode>
                <c:ptCount val="25"/>
                <c:pt idx="0">
                  <c:v>2112.25</c:v>
                </c:pt>
                <c:pt idx="1">
                  <c:v>385</c:v>
                </c:pt>
                <c:pt idx="2">
                  <c:v>481</c:v>
                </c:pt>
                <c:pt idx="3">
                  <c:v>467.25</c:v>
                </c:pt>
                <c:pt idx="4">
                  <c:v>120.75</c:v>
                </c:pt>
                <c:pt idx="5">
                  <c:v>38.5</c:v>
                </c:pt>
                <c:pt idx="6">
                  <c:v>37.5</c:v>
                </c:pt>
                <c:pt idx="7">
                  <c:v>25.5</c:v>
                </c:pt>
                <c:pt idx="8">
                  <c:v>5.5</c:v>
                </c:pt>
                <c:pt idx="9">
                  <c:v>2</c:v>
                </c:pt>
                <c:pt idx="10">
                  <c:v>0.5</c:v>
                </c:pt>
                <c:pt idx="11">
                  <c:v>1</c:v>
                </c:pt>
                <c:pt idx="12">
                  <c:v>9.5</c:v>
                </c:pt>
                <c:pt idx="13">
                  <c:v>26.25</c:v>
                </c:pt>
                <c:pt idx="14">
                  <c:v>13</c:v>
                </c:pt>
                <c:pt idx="15">
                  <c:v>3772.75</c:v>
                </c:pt>
                <c:pt idx="16">
                  <c:v>771.5</c:v>
                </c:pt>
                <c:pt idx="17">
                  <c:v>58</c:v>
                </c:pt>
                <c:pt idx="18">
                  <c:v>19.75</c:v>
                </c:pt>
                <c:pt idx="19">
                  <c:v>14.5</c:v>
                </c:pt>
                <c:pt idx="20">
                  <c:v>13.75</c:v>
                </c:pt>
                <c:pt idx="21">
                  <c:v>9.5</c:v>
                </c:pt>
                <c:pt idx="22">
                  <c:v>4</c:v>
                </c:pt>
                <c:pt idx="23">
                  <c:v>63.25</c:v>
                </c:pt>
                <c:pt idx="24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7397-48A5-B161-0380B9FDB88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7397-48A5-B161-0380B9FDB8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7397-48A5-B161-0380B9FDB8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7397-48A5-B161-0380B9FDB8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7397-48A5-B161-0380B9FDB8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7397-48A5-B161-0380B9FDB8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7397-48A5-B161-0380B9FDB8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7397-48A5-B161-0380B9FDB8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7397-48A5-B161-0380B9FDB8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7397-48A5-B161-0380B9FDB88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7397-48A5-B161-0380B9FDB88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7397-48A5-B161-0380B9FDB88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7397-48A5-B161-0380B9FDB88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7397-48A5-B161-0380B9FDB88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7397-48A5-B161-0380B9FDB88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7397-48A5-B161-0380B9FDB88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7397-48A5-B161-0380B9FDB8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Potvalresultatendata!$L$4:$AT$4</c:f>
              <c:strCache>
                <c:ptCount val="25"/>
                <c:pt idx="0">
                  <c:v>Totaal loopkevers (alle genera)</c:v>
                </c:pt>
                <c:pt idx="1">
                  <c:v>Kortschildkevers (Staphylinidae)</c:v>
                </c:pt>
                <c:pt idx="2">
                  <c:v>Spiegelkevers (Histeridae)</c:v>
                </c:pt>
                <c:pt idx="3">
                  <c:v>Kniptorren (Elateridae)</c:v>
                </c:pt>
                <c:pt idx="4">
                  <c:v>Snuitkevers (Curculionoidea)</c:v>
                </c:pt>
                <c:pt idx="5">
                  <c:v>Weekschildkevers (Elateroidea)</c:v>
                </c:pt>
                <c:pt idx="6">
                  <c:v>Onbekende kevers en torren</c:v>
                </c:pt>
                <c:pt idx="7">
                  <c:v>Beekkevers (Dryopidae)</c:v>
                </c:pt>
                <c:pt idx="8">
                  <c:v>Pilkevers (Byrhidae)</c:v>
                </c:pt>
                <c:pt idx="9">
                  <c:v>Bladhaantjes (Chrysomelidae)</c:v>
                </c:pt>
                <c:pt idx="10">
                  <c:v>Prachtkevers (Buprestidea)</c:v>
                </c:pt>
                <c:pt idx="11">
                  <c:v>Watertorren (Dytiscidae)</c:v>
                </c:pt>
                <c:pt idx="12">
                  <c:v>Wantsen (Heteroptera)</c:v>
                </c:pt>
                <c:pt idx="13">
                  <c:v>Lieveheersbeestjes (Coccinellidae)</c:v>
                </c:pt>
                <c:pt idx="14">
                  <c:v>Oorwurmen (Dermaptera)</c:v>
                </c:pt>
                <c:pt idx="15">
                  <c:v>Spinnen (Araneae)</c:v>
                </c:pt>
                <c:pt idx="16">
                  <c:v>Mieren (Formidae)</c:v>
                </c:pt>
                <c:pt idx="17">
                  <c:v>Emelten (Tipulidae)</c:v>
                </c:pt>
                <c:pt idx="18">
                  <c:v>Regenwormen (Lumbricidae)</c:v>
                </c:pt>
                <c:pt idx="19">
                  <c:v>Naaktslakken (Stylommatophora)</c:v>
                </c:pt>
                <c:pt idx="20">
                  <c:v>Rupsen (Lepidoptera)</c:v>
                </c:pt>
                <c:pt idx="21">
                  <c:v>Duizendpoten (Chilopoda)</c:v>
                </c:pt>
                <c:pt idx="22">
                  <c:v>Miljoenpoten (Diplopoda)</c:v>
                </c:pt>
                <c:pt idx="23">
                  <c:v>Pissebedden (Isopoda)</c:v>
                </c:pt>
                <c:pt idx="24">
                  <c:v>Onbekende larven</c:v>
                </c:pt>
              </c:strCache>
            </c:strRef>
          </c:cat>
          <c:val>
            <c:numRef>
              <c:f>Potvalresultatendata!$N$4:$AC$4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@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7397-48A5-B161-0380B9FDB88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7397-48A5-B161-0380B9FDB8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Potvalresultatendata!$L$4:$AT$4</c:f>
              <c:strCache>
                <c:ptCount val="25"/>
                <c:pt idx="0">
                  <c:v>Totaal loopkevers (alle genera)</c:v>
                </c:pt>
                <c:pt idx="1">
                  <c:v>Kortschildkevers (Staphylinidae)</c:v>
                </c:pt>
                <c:pt idx="2">
                  <c:v>Spiegelkevers (Histeridae)</c:v>
                </c:pt>
                <c:pt idx="3">
                  <c:v>Kniptorren (Elateridae)</c:v>
                </c:pt>
                <c:pt idx="4">
                  <c:v>Snuitkevers (Curculionoidea)</c:v>
                </c:pt>
                <c:pt idx="5">
                  <c:v>Weekschildkevers (Elateroidea)</c:v>
                </c:pt>
                <c:pt idx="6">
                  <c:v>Onbekende kevers en torren</c:v>
                </c:pt>
                <c:pt idx="7">
                  <c:v>Beekkevers (Dryopidae)</c:v>
                </c:pt>
                <c:pt idx="8">
                  <c:v>Pilkevers (Byrhidae)</c:v>
                </c:pt>
                <c:pt idx="9">
                  <c:v>Bladhaantjes (Chrysomelidae)</c:v>
                </c:pt>
                <c:pt idx="10">
                  <c:v>Prachtkevers (Buprestidea)</c:v>
                </c:pt>
                <c:pt idx="11">
                  <c:v>Watertorren (Dytiscidae)</c:v>
                </c:pt>
                <c:pt idx="12">
                  <c:v>Wantsen (Heteroptera)</c:v>
                </c:pt>
                <c:pt idx="13">
                  <c:v>Lieveheersbeestjes (Coccinellidae)</c:v>
                </c:pt>
                <c:pt idx="14">
                  <c:v>Oorwurmen (Dermaptera)</c:v>
                </c:pt>
                <c:pt idx="15">
                  <c:v>Spinnen (Araneae)</c:v>
                </c:pt>
                <c:pt idx="16">
                  <c:v>Mieren (Formidae)</c:v>
                </c:pt>
                <c:pt idx="17">
                  <c:v>Emelten (Tipulidae)</c:v>
                </c:pt>
                <c:pt idx="18">
                  <c:v>Regenwormen (Lumbricidae)</c:v>
                </c:pt>
                <c:pt idx="19">
                  <c:v>Naaktslakken (Stylommatophora)</c:v>
                </c:pt>
                <c:pt idx="20">
                  <c:v>Rupsen (Lepidoptera)</c:v>
                </c:pt>
                <c:pt idx="21">
                  <c:v>Duizendpoten (Chilopoda)</c:v>
                </c:pt>
                <c:pt idx="22">
                  <c:v>Miljoenpoten (Diplopoda)</c:v>
                </c:pt>
                <c:pt idx="23">
                  <c:v>Pissebedden (Isopoda)</c:v>
                </c:pt>
                <c:pt idx="24">
                  <c:v>Onbekende larven</c:v>
                </c:pt>
              </c:strCache>
            </c:strRef>
          </c:cat>
          <c:val>
            <c:numRef>
              <c:f>Potvalresultatendata!$AK$4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7397-48A5-B161-0380B9FDB88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7397-48A5-B161-0380B9FDB8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7397-48A5-B161-0380B9FDB8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C-7397-48A5-B161-0380B9FDB8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Potvalresultatendata!$L$4:$AT$4</c:f>
              <c:strCache>
                <c:ptCount val="25"/>
                <c:pt idx="0">
                  <c:v>Totaal loopkevers (alle genera)</c:v>
                </c:pt>
                <c:pt idx="1">
                  <c:v>Kortschildkevers (Staphylinidae)</c:v>
                </c:pt>
                <c:pt idx="2">
                  <c:v>Spiegelkevers (Histeridae)</c:v>
                </c:pt>
                <c:pt idx="3">
                  <c:v>Kniptorren (Elateridae)</c:v>
                </c:pt>
                <c:pt idx="4">
                  <c:v>Snuitkevers (Curculionoidea)</c:v>
                </c:pt>
                <c:pt idx="5">
                  <c:v>Weekschildkevers (Elateroidea)</c:v>
                </c:pt>
                <c:pt idx="6">
                  <c:v>Onbekende kevers en torren</c:v>
                </c:pt>
                <c:pt idx="7">
                  <c:v>Beekkevers (Dryopidae)</c:v>
                </c:pt>
                <c:pt idx="8">
                  <c:v>Pilkevers (Byrhidae)</c:v>
                </c:pt>
                <c:pt idx="9">
                  <c:v>Bladhaantjes (Chrysomelidae)</c:v>
                </c:pt>
                <c:pt idx="10">
                  <c:v>Prachtkevers (Buprestidea)</c:v>
                </c:pt>
                <c:pt idx="11">
                  <c:v>Watertorren (Dytiscidae)</c:v>
                </c:pt>
                <c:pt idx="12">
                  <c:v>Wantsen (Heteroptera)</c:v>
                </c:pt>
                <c:pt idx="13">
                  <c:v>Lieveheersbeestjes (Coccinellidae)</c:v>
                </c:pt>
                <c:pt idx="14">
                  <c:v>Oorwurmen (Dermaptera)</c:v>
                </c:pt>
                <c:pt idx="15">
                  <c:v>Spinnen (Araneae)</c:v>
                </c:pt>
                <c:pt idx="16">
                  <c:v>Mieren (Formidae)</c:v>
                </c:pt>
                <c:pt idx="17">
                  <c:v>Emelten (Tipulidae)</c:v>
                </c:pt>
                <c:pt idx="18">
                  <c:v>Regenwormen (Lumbricidae)</c:v>
                </c:pt>
                <c:pt idx="19">
                  <c:v>Naaktslakken (Stylommatophora)</c:v>
                </c:pt>
                <c:pt idx="20">
                  <c:v>Rupsen (Lepidoptera)</c:v>
                </c:pt>
                <c:pt idx="21">
                  <c:v>Duizendpoten (Chilopoda)</c:v>
                </c:pt>
                <c:pt idx="22">
                  <c:v>Miljoenpoten (Diplopoda)</c:v>
                </c:pt>
                <c:pt idx="23">
                  <c:v>Pissebedden (Isopoda)</c:v>
                </c:pt>
                <c:pt idx="24">
                  <c:v>Onbekende larven</c:v>
                </c:pt>
              </c:strCache>
            </c:strRef>
          </c:cat>
          <c:val>
            <c:numRef>
              <c:f>Potvalresultatendata!$AM$4:$AO$4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D-7397-48A5-B161-0380B9FDB88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Verschil</a:t>
            </a:r>
            <a:r>
              <a:rPr lang="en-US" baseline="0"/>
              <a:t> t</a:t>
            </a:r>
            <a:r>
              <a:rPr lang="en-US"/>
              <a:t>otaal</a:t>
            </a:r>
            <a:r>
              <a:rPr lang="en-US" baseline="0"/>
              <a:t> a</a:t>
            </a:r>
            <a:r>
              <a:rPr lang="en-US"/>
              <a:t>antal</a:t>
            </a:r>
            <a:r>
              <a:rPr lang="en-US" baseline="0"/>
              <a:t> individuen per soortgroep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4.9664707295197584E-2"/>
          <c:y val="9.2878120917851775E-2"/>
          <c:w val="0.93389637075394372"/>
          <c:h val="0.64141690286643827"/>
        </c:manualLayout>
      </c:layout>
      <c:barChart>
        <c:barDir val="col"/>
        <c:grouping val="clustered"/>
        <c:varyColors val="0"/>
        <c:ser>
          <c:idx val="0"/>
          <c:order val="0"/>
          <c:tx>
            <c:v>Aantal individuen per soortgroep maatregel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Potvalresultatendata!$L$4:$AT$4</c:f>
              <c:strCache>
                <c:ptCount val="25"/>
                <c:pt idx="0">
                  <c:v>Totaal loopkevers (alle genera)</c:v>
                </c:pt>
                <c:pt idx="1">
                  <c:v>Kortschildkevers (Staphylinidae)</c:v>
                </c:pt>
                <c:pt idx="2">
                  <c:v>Spiegelkevers (Histeridae)</c:v>
                </c:pt>
                <c:pt idx="3">
                  <c:v>Kniptorren (Elateridae)</c:v>
                </c:pt>
                <c:pt idx="4">
                  <c:v>Snuitkevers (Curculionoidea)</c:v>
                </c:pt>
                <c:pt idx="5">
                  <c:v>Weekschildkevers (Elateroidea)</c:v>
                </c:pt>
                <c:pt idx="6">
                  <c:v>Onbekende kevers en torren</c:v>
                </c:pt>
                <c:pt idx="7">
                  <c:v>Beekkevers (Dryopidae)</c:v>
                </c:pt>
                <c:pt idx="8">
                  <c:v>Pilkevers (Byrhidae)</c:v>
                </c:pt>
                <c:pt idx="9">
                  <c:v>Bladhaantjes (Chrysomelidae)</c:v>
                </c:pt>
                <c:pt idx="10">
                  <c:v>Prachtkevers (Buprestidea)</c:v>
                </c:pt>
                <c:pt idx="11">
                  <c:v>Watertorren (Dytiscidae)</c:v>
                </c:pt>
                <c:pt idx="12">
                  <c:v>Wantsen (Heteroptera)</c:v>
                </c:pt>
                <c:pt idx="13">
                  <c:v>Lieveheersbeestjes (Coccinellidae)</c:v>
                </c:pt>
                <c:pt idx="14">
                  <c:v>Oorwurmen (Dermaptera)</c:v>
                </c:pt>
                <c:pt idx="15">
                  <c:v>Spinnen (Araneae)</c:v>
                </c:pt>
                <c:pt idx="16">
                  <c:v>Mieren (Formidae)</c:v>
                </c:pt>
                <c:pt idx="17">
                  <c:v>Emelten (Tipulidae)</c:v>
                </c:pt>
                <c:pt idx="18">
                  <c:v>Regenwormen (Lumbricidae)</c:v>
                </c:pt>
                <c:pt idx="19">
                  <c:v>Naaktslakken (Stylommatophora)</c:v>
                </c:pt>
                <c:pt idx="20">
                  <c:v>Rupsen (Lepidoptera)</c:v>
                </c:pt>
                <c:pt idx="21">
                  <c:v>Duizendpoten (Chilopoda)</c:v>
                </c:pt>
                <c:pt idx="22">
                  <c:v>Miljoenpoten (Diplopoda)</c:v>
                </c:pt>
                <c:pt idx="23">
                  <c:v>Pissebedden (Isopoda)</c:v>
                </c:pt>
                <c:pt idx="24">
                  <c:v>Onbekende larven</c:v>
                </c:pt>
              </c:strCache>
            </c:strRef>
          </c:cat>
          <c:val>
            <c:numRef>
              <c:f>Potvalresultatendata!$L$127:$AT$127</c:f>
              <c:numCache>
                <c:formatCode>General</c:formatCode>
                <c:ptCount val="25"/>
                <c:pt idx="0">
                  <c:v>1375.75</c:v>
                </c:pt>
                <c:pt idx="1">
                  <c:v>286.5</c:v>
                </c:pt>
                <c:pt idx="2">
                  <c:v>394.75</c:v>
                </c:pt>
                <c:pt idx="3">
                  <c:v>257</c:v>
                </c:pt>
                <c:pt idx="4">
                  <c:v>76.75</c:v>
                </c:pt>
                <c:pt idx="5">
                  <c:v>24.5</c:v>
                </c:pt>
                <c:pt idx="6">
                  <c:v>13.5</c:v>
                </c:pt>
                <c:pt idx="7">
                  <c:v>11.5</c:v>
                </c:pt>
                <c:pt idx="8">
                  <c:v>2</c:v>
                </c:pt>
                <c:pt idx="9">
                  <c:v>2</c:v>
                </c:pt>
                <c:pt idx="10">
                  <c:v>0.5</c:v>
                </c:pt>
                <c:pt idx="11">
                  <c:v>1</c:v>
                </c:pt>
                <c:pt idx="12">
                  <c:v>9</c:v>
                </c:pt>
                <c:pt idx="13">
                  <c:v>18.5</c:v>
                </c:pt>
                <c:pt idx="14">
                  <c:v>4</c:v>
                </c:pt>
                <c:pt idx="15">
                  <c:v>2178.5</c:v>
                </c:pt>
                <c:pt idx="16">
                  <c:v>413</c:v>
                </c:pt>
                <c:pt idx="17">
                  <c:v>53</c:v>
                </c:pt>
                <c:pt idx="18">
                  <c:v>6.5</c:v>
                </c:pt>
                <c:pt idx="19">
                  <c:v>1.5</c:v>
                </c:pt>
                <c:pt idx="20">
                  <c:v>6.25</c:v>
                </c:pt>
                <c:pt idx="21">
                  <c:v>2.5</c:v>
                </c:pt>
                <c:pt idx="22">
                  <c:v>1.5</c:v>
                </c:pt>
                <c:pt idx="23">
                  <c:v>18</c:v>
                </c:pt>
                <c:pt idx="24">
                  <c:v>86.25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7691-4FCC-AD7A-96ACE61B5D26}"/>
            </c:ext>
          </c:extLst>
        </c:ser>
        <c:ser>
          <c:idx val="4"/>
          <c:order val="1"/>
          <c:tx>
            <c:v>Aantal individuen per soortgroep controle</c:v>
          </c:tx>
          <c:spPr>
            <a:solidFill>
              <a:srgbClr val="00B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Potvalresultatendata!$L$4:$AT$4</c:f>
              <c:strCache>
                <c:ptCount val="25"/>
                <c:pt idx="0">
                  <c:v>Totaal loopkevers (alle genera)</c:v>
                </c:pt>
                <c:pt idx="1">
                  <c:v>Kortschildkevers (Staphylinidae)</c:v>
                </c:pt>
                <c:pt idx="2">
                  <c:v>Spiegelkevers (Histeridae)</c:v>
                </c:pt>
                <c:pt idx="3">
                  <c:v>Kniptorren (Elateridae)</c:v>
                </c:pt>
                <c:pt idx="4">
                  <c:v>Snuitkevers (Curculionoidea)</c:v>
                </c:pt>
                <c:pt idx="5">
                  <c:v>Weekschildkevers (Elateroidea)</c:v>
                </c:pt>
                <c:pt idx="6">
                  <c:v>Onbekende kevers en torren</c:v>
                </c:pt>
                <c:pt idx="7">
                  <c:v>Beekkevers (Dryopidae)</c:v>
                </c:pt>
                <c:pt idx="8">
                  <c:v>Pilkevers (Byrhidae)</c:v>
                </c:pt>
                <c:pt idx="9">
                  <c:v>Bladhaantjes (Chrysomelidae)</c:v>
                </c:pt>
                <c:pt idx="10">
                  <c:v>Prachtkevers (Buprestidea)</c:v>
                </c:pt>
                <c:pt idx="11">
                  <c:v>Watertorren (Dytiscidae)</c:v>
                </c:pt>
                <c:pt idx="12">
                  <c:v>Wantsen (Heteroptera)</c:v>
                </c:pt>
                <c:pt idx="13">
                  <c:v>Lieveheersbeestjes (Coccinellidae)</c:v>
                </c:pt>
                <c:pt idx="14">
                  <c:v>Oorwurmen (Dermaptera)</c:v>
                </c:pt>
                <c:pt idx="15">
                  <c:v>Spinnen (Araneae)</c:v>
                </c:pt>
                <c:pt idx="16">
                  <c:v>Mieren (Formidae)</c:v>
                </c:pt>
                <c:pt idx="17">
                  <c:v>Emelten (Tipulidae)</c:v>
                </c:pt>
                <c:pt idx="18">
                  <c:v>Regenwormen (Lumbricidae)</c:v>
                </c:pt>
                <c:pt idx="19">
                  <c:v>Naaktslakken (Stylommatophora)</c:v>
                </c:pt>
                <c:pt idx="20">
                  <c:v>Rupsen (Lepidoptera)</c:v>
                </c:pt>
                <c:pt idx="21">
                  <c:v>Duizendpoten (Chilopoda)</c:v>
                </c:pt>
                <c:pt idx="22">
                  <c:v>Miljoenpoten (Diplopoda)</c:v>
                </c:pt>
                <c:pt idx="23">
                  <c:v>Pissebedden (Isopoda)</c:v>
                </c:pt>
                <c:pt idx="24">
                  <c:v>Onbekende larven</c:v>
                </c:pt>
              </c:strCache>
            </c:strRef>
          </c:cat>
          <c:val>
            <c:numRef>
              <c:f>Potvalresultatendata!$L$128:$AT$128</c:f>
              <c:numCache>
                <c:formatCode>General</c:formatCode>
                <c:ptCount val="25"/>
                <c:pt idx="0">
                  <c:v>736.5</c:v>
                </c:pt>
                <c:pt idx="1">
                  <c:v>98.5</c:v>
                </c:pt>
                <c:pt idx="2">
                  <c:v>86.25</c:v>
                </c:pt>
                <c:pt idx="3">
                  <c:v>210.25</c:v>
                </c:pt>
                <c:pt idx="4">
                  <c:v>44</c:v>
                </c:pt>
                <c:pt idx="5">
                  <c:v>14</c:v>
                </c:pt>
                <c:pt idx="6">
                  <c:v>24</c:v>
                </c:pt>
                <c:pt idx="7">
                  <c:v>14</c:v>
                </c:pt>
                <c:pt idx="8">
                  <c:v>3.5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7.75</c:v>
                </c:pt>
                <c:pt idx="14">
                  <c:v>9</c:v>
                </c:pt>
                <c:pt idx="15">
                  <c:v>1594.25</c:v>
                </c:pt>
                <c:pt idx="16">
                  <c:v>358.5</c:v>
                </c:pt>
                <c:pt idx="17">
                  <c:v>5</c:v>
                </c:pt>
                <c:pt idx="18">
                  <c:v>13.25</c:v>
                </c:pt>
                <c:pt idx="19">
                  <c:v>13</c:v>
                </c:pt>
                <c:pt idx="20">
                  <c:v>7.5</c:v>
                </c:pt>
                <c:pt idx="21">
                  <c:v>7</c:v>
                </c:pt>
                <c:pt idx="22">
                  <c:v>2.5</c:v>
                </c:pt>
                <c:pt idx="23">
                  <c:v>45.25</c:v>
                </c:pt>
                <c:pt idx="24">
                  <c:v>30.75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7691-4FCC-AD7A-96ACE61B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8439984"/>
        <c:axId val="698439000"/>
      </c:barChart>
      <c:catAx>
        <c:axId val="69843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000"/>
        <c:crosses val="autoZero"/>
        <c:auto val="1"/>
        <c:lblAlgn val="ctr"/>
        <c:lblOffset val="100"/>
        <c:noMultiLvlLbl val="0"/>
      </c:catAx>
      <c:valAx>
        <c:axId val="6984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Totaal</a:t>
                </a:r>
                <a:r>
                  <a:rPr lang="nl-NL" baseline="0"/>
                  <a:t> aantal individuen per soortgroep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1.968871535008072E-2"/>
              <c:y val="0.20817577542698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04737559008294"/>
          <c:y val="0.13531867958121402"/>
          <c:w val="0.22317739515783205"/>
          <c:h val="0.10268192335319284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Aantal</a:t>
            </a:r>
            <a:r>
              <a:rPr lang="en-US" baseline="0"/>
              <a:t> loopkevers uitgezet tegen het verschil in bedekkingspercentage kruiden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7.5846083031925166E-2"/>
          <c:y val="9.2878115257143554E-2"/>
          <c:w val="0.865044002751856"/>
          <c:h val="0.64141690286643827"/>
        </c:manualLayout>
      </c:layout>
      <c:barChart>
        <c:barDir val="col"/>
        <c:grouping val="clustered"/>
        <c:varyColors val="0"/>
        <c:ser>
          <c:idx val="1"/>
          <c:order val="0"/>
          <c:tx>
            <c:v>Aantal loopkevers maatregel</c:v>
          </c:tx>
          <c:spPr>
            <a:solidFill>
              <a:srgbClr val="92D050">
                <a:alpha val="50196"/>
              </a:srgbClr>
            </a:solidFill>
            <a:ln w="19050" cmpd="sng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2653450604499084E-3"/>
                  <c:y val="4.7547245395264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1-48F0-918A-2733CC5CAF56}"/>
                </c:ext>
              </c:extLst>
            </c:dLbl>
            <c:dLbl>
              <c:idx val="1"/>
              <c:layout>
                <c:manualLayout>
                  <c:x val="-3.5102300402999605E-3"/>
                  <c:y val="4.9924607665027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1-48F0-918A-2733CC5CAF56}"/>
                </c:ext>
              </c:extLst>
            </c:dLbl>
            <c:dLbl>
              <c:idx val="2"/>
              <c:layout>
                <c:manualLayout>
                  <c:x val="-2.6326725302249464E-3"/>
                  <c:y val="5.94340567440806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1-48F0-918A-2733CC5CAF56}"/>
                </c:ext>
              </c:extLst>
            </c:dLbl>
            <c:dLbl>
              <c:idx val="3"/>
              <c:layout>
                <c:manualLayout>
                  <c:x val="8.775575100749178E-4"/>
                  <c:y val="4.2792520855738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71-48F0-918A-2733CC5CAF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(Potvalresultatendata!$L$9,Potvalresultatendata!$L$15,Potvalresultatendata!$L$44,Potvalresultatendata!$L$47,Potvalresultatendata!$L$53,Potvalresultatendata!$L$121)</c:f>
              <c:numCache>
                <c:formatCode>General</c:formatCode>
                <c:ptCount val="6"/>
                <c:pt idx="0">
                  <c:v>84</c:v>
                </c:pt>
                <c:pt idx="1">
                  <c:v>69</c:v>
                </c:pt>
                <c:pt idx="2">
                  <c:v>184</c:v>
                </c:pt>
                <c:pt idx="3">
                  <c:v>116.5</c:v>
                </c:pt>
                <c:pt idx="4">
                  <c:v>131.5</c:v>
                </c:pt>
                <c:pt idx="5">
                  <c:v>239.5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3-402F-B72F-E67957E0B919}"/>
            </c:ext>
          </c:extLst>
        </c:ser>
        <c:ser>
          <c:idx val="2"/>
          <c:order val="1"/>
          <c:tx>
            <c:v>Aantal loopkevers controle</c:v>
          </c:tx>
          <c:spPr>
            <a:solidFill>
              <a:srgbClr val="00B050">
                <a:alpha val="50196"/>
              </a:srgbClr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3.556683710669395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71-48F0-918A-2733CC5CAF56}"/>
                </c:ext>
              </c:extLst>
            </c:dLbl>
            <c:dLbl>
              <c:idx val="5"/>
              <c:layout>
                <c:manualLayout>
                  <c:x val="0"/>
                  <c:y val="-3.556683710669395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71-48F0-918A-2733CC5CAF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(Potvalresultatendata!$L$6,Potvalresultatendata!$L$12,Potvalresultatendata!$L$41,Potvalresultatendata!$L$50,Potvalresultatendata!$L$56,Potvalresultatendata!$L$123)</c:f>
              <c:numCache>
                <c:formatCode>General</c:formatCode>
                <c:ptCount val="6"/>
                <c:pt idx="0">
                  <c:v>56</c:v>
                </c:pt>
                <c:pt idx="1">
                  <c:v>51</c:v>
                </c:pt>
                <c:pt idx="2">
                  <c:v>69.5</c:v>
                </c:pt>
                <c:pt idx="3">
                  <c:v>39</c:v>
                </c:pt>
                <c:pt idx="4">
                  <c:v>101</c:v>
                </c:pt>
                <c:pt idx="5">
                  <c:v>164.5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03-402F-B72F-E67957E0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8439984"/>
        <c:axId val="698439000"/>
      </c:barChart>
      <c:barChart>
        <c:barDir val="col"/>
        <c:grouping val="clustered"/>
        <c:varyColors val="0"/>
        <c:ser>
          <c:idx val="3"/>
          <c:order val="2"/>
          <c:tx>
            <c:v>Verschil bedekking kruiden</c:v>
          </c:tx>
          <c:spPr>
            <a:solidFill>
              <a:srgbClr val="FFCC66">
                <a:alpha val="34902"/>
              </a:srgb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7.020460080599986E-3"/>
                  <c:y val="4.5169883125501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71-48F0-918A-2733CC5CAF56}"/>
                </c:ext>
              </c:extLst>
            </c:dLbl>
            <c:dLbl>
              <c:idx val="5"/>
              <c:layout>
                <c:manualLayout>
                  <c:x val="-1.1408247630974767E-2"/>
                  <c:y val="4.5169883125501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71-48F0-918A-2733CC5CAF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(Potvalresultatendata!$BB$9,Potvalresultatendata!$BB$15,Potvalresultatendata!$BB$44,Potvalresultatendata!$BB$50,Potvalresultatendata!$BB$53,Potvalresultatendata!$BB$121)</c:f>
              <c:numCache>
                <c:formatCode>General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03-402F-B72F-E67957E0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6134944"/>
        <c:axId val="646161512"/>
      </c:barChart>
      <c:catAx>
        <c:axId val="69843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000"/>
        <c:crosses val="autoZero"/>
        <c:auto val="0"/>
        <c:lblAlgn val="ctr"/>
        <c:lblOffset val="100"/>
        <c:noMultiLvlLbl val="0"/>
      </c:catAx>
      <c:valAx>
        <c:axId val="6984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</a:t>
                </a:r>
                <a:r>
                  <a:rPr lang="nl-NL" baseline="0"/>
                  <a:t> loopkeverindividuen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984"/>
        <c:crosses val="autoZero"/>
        <c:crossBetween val="between"/>
      </c:valAx>
      <c:valAx>
        <c:axId val="646161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Verschil</a:t>
                </a:r>
                <a:r>
                  <a:rPr lang="nl-NL" baseline="0"/>
                  <a:t> bedekking kruiden in %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6134944"/>
        <c:crosses val="max"/>
        <c:crossBetween val="between"/>
      </c:valAx>
      <c:catAx>
        <c:axId val="64613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6161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85564759391013"/>
          <c:y val="0.79520296964370452"/>
          <c:w val="0.1877814834812582"/>
          <c:h val="0.17265677721401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Aantal</a:t>
            </a:r>
            <a:r>
              <a:rPr lang="en-US" baseline="0"/>
              <a:t> kortschildkevers uitgezet tegen het verschil in bedekkingspercentage kruiden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4.9664707295197584E-2"/>
          <c:y val="9.2878120917851775E-2"/>
          <c:w val="0.89298047298184524"/>
          <c:h val="0.64141690286643827"/>
        </c:manualLayout>
      </c:layout>
      <c:barChart>
        <c:barDir val="col"/>
        <c:grouping val="clustered"/>
        <c:varyColors val="0"/>
        <c:ser>
          <c:idx val="1"/>
          <c:order val="0"/>
          <c:tx>
            <c:v>aantal Kortschildkevers maatregel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(Potvalresultatendata!$N$9,Potvalresultatendata!$N$15,Potvalresultatendata!$N$44,Potvalresultatendata!$N$47,Potvalresultatendata!$N$53,Potvalresultatendata!$N$121)</c:f>
              <c:numCache>
                <c:formatCode>General</c:formatCode>
                <c:ptCount val="6"/>
                <c:pt idx="0">
                  <c:v>70</c:v>
                </c:pt>
                <c:pt idx="1">
                  <c:v>69.5</c:v>
                </c:pt>
                <c:pt idx="2">
                  <c:v>30</c:v>
                </c:pt>
                <c:pt idx="3">
                  <c:v>10.5</c:v>
                </c:pt>
                <c:pt idx="4">
                  <c:v>24</c:v>
                </c:pt>
                <c:pt idx="5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2-4C4C-99FD-2A42CCA062D9}"/>
            </c:ext>
          </c:extLst>
        </c:ser>
        <c:ser>
          <c:idx val="2"/>
          <c:order val="1"/>
          <c:tx>
            <c:v>aantal kortschildkevers controle</c:v>
          </c:tx>
          <c:spPr>
            <a:solidFill>
              <a:srgbClr val="00B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(Potvalresultatendata!$N$6,Potvalresultatendata!$N$12,Potvalresultatendata!$N$41,Potvalresultatendata!$N$50,Potvalresultatendata!$N$56,Potvalresultatendata!$N$123)</c:f>
              <c:numCache>
                <c:formatCode>General</c:formatCode>
                <c:ptCount val="6"/>
                <c:pt idx="0">
                  <c:v>10.5</c:v>
                </c:pt>
                <c:pt idx="1">
                  <c:v>4</c:v>
                </c:pt>
                <c:pt idx="2">
                  <c:v>13</c:v>
                </c:pt>
                <c:pt idx="3">
                  <c:v>25.5</c:v>
                </c:pt>
                <c:pt idx="4">
                  <c:v>1.5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2-4C4C-99FD-2A42CCA06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98439984"/>
        <c:axId val="698439000"/>
      </c:barChart>
      <c:lineChart>
        <c:grouping val="standard"/>
        <c:varyColors val="0"/>
        <c:ser>
          <c:idx val="3"/>
          <c:order val="2"/>
          <c:tx>
            <c:v>Verschil bedekking kruiden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(Potvalresultatendata!$BB$9,Potvalresultatendata!$BB$15,Potvalresultatendata!$BB$44,Potvalresultatendata!$BB$50,Potvalresultatendata!$BB$53,Potvalresultatendata!$BB$121)</c:f>
              <c:numCache>
                <c:formatCode>General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C2-4C4C-99FD-2A42CCA06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1074192"/>
        <c:axId val="731074520"/>
      </c:lineChart>
      <c:catAx>
        <c:axId val="69843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000"/>
        <c:crosses val="autoZero"/>
        <c:auto val="0"/>
        <c:lblAlgn val="ctr"/>
        <c:lblOffset val="100"/>
        <c:noMultiLvlLbl val="0"/>
      </c:catAx>
      <c:valAx>
        <c:axId val="6984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</a:t>
                </a:r>
                <a:r>
                  <a:rPr lang="nl-NL" baseline="0"/>
                  <a:t>  kortschildkevers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984"/>
        <c:crosses val="autoZero"/>
        <c:crossBetween val="between"/>
      </c:valAx>
      <c:valAx>
        <c:axId val="731074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Bedekkingspercentage</a:t>
                </a:r>
                <a:r>
                  <a:rPr lang="nl-NL" baseline="0"/>
                  <a:t> Kruiden(%)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31074192"/>
        <c:crosses val="max"/>
        <c:crossBetween val="between"/>
      </c:valAx>
      <c:catAx>
        <c:axId val="73107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1074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91736558025599"/>
          <c:y val="0.81897658037880572"/>
          <c:w val="0.13755882509810705"/>
          <c:h val="0.12166069914095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Aantal</a:t>
            </a:r>
            <a:r>
              <a:rPr lang="en-US" baseline="0"/>
              <a:t> spiegelkevers uitgezet tegen het verschil in bedekkingspercentage kruiden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4.9664707295197584E-2"/>
          <c:y val="9.2878120917851775E-2"/>
          <c:w val="0.89298047298184524"/>
          <c:h val="0.64141690286643827"/>
        </c:manualLayout>
      </c:layout>
      <c:barChart>
        <c:barDir val="col"/>
        <c:grouping val="clustered"/>
        <c:varyColors val="0"/>
        <c:ser>
          <c:idx val="1"/>
          <c:order val="0"/>
          <c:tx>
            <c:v>aantal spiegelkevers maatregel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(Potvalresultatendata!$O$9,Potvalresultatendata!$O$15,Potvalresultatendata!$O$44,Potvalresultatendata!$O$47,Potvalresultatendata!$O$53,Potvalresultatendata!$O$121)</c:f>
              <c:numCache>
                <c:formatCode>General</c:formatCode>
                <c:ptCount val="6"/>
                <c:pt idx="0">
                  <c:v>24.5</c:v>
                </c:pt>
                <c:pt idx="1">
                  <c:v>9</c:v>
                </c:pt>
                <c:pt idx="2">
                  <c:v>99.5</c:v>
                </c:pt>
                <c:pt idx="3">
                  <c:v>13</c:v>
                </c:pt>
                <c:pt idx="4">
                  <c:v>61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A-423B-B6CF-74193F7044AC}"/>
            </c:ext>
          </c:extLst>
        </c:ser>
        <c:ser>
          <c:idx val="2"/>
          <c:order val="1"/>
          <c:tx>
            <c:v>aantal spiegelkevers controle</c:v>
          </c:tx>
          <c:spPr>
            <a:solidFill>
              <a:srgbClr val="00B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(Potvalresultatendata!$O$6,Potvalresultatendata!$O$12,Potvalresultatendata!$O$41,Potvalresultatendata!$O$50,Potvalresultatendata!$O$56,Potvalresultatendata!$O$123)</c:f>
              <c:numCache>
                <c:formatCode>General</c:formatCode>
                <c:ptCount val="6"/>
                <c:pt idx="0">
                  <c:v>9.5</c:v>
                </c:pt>
                <c:pt idx="1">
                  <c:v>0.5</c:v>
                </c:pt>
                <c:pt idx="2">
                  <c:v>20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7A-423B-B6CF-74193F7044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98439984"/>
        <c:axId val="698439000"/>
      </c:barChart>
      <c:lineChart>
        <c:grouping val="standard"/>
        <c:varyColors val="0"/>
        <c:ser>
          <c:idx val="3"/>
          <c:order val="2"/>
          <c:tx>
            <c:v>Verschil bedekking kruiden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(Potvalresultatendata!$BB$9,Potvalresultatendata!$BB$15,Potvalresultatendata!$BB$44,Potvalresultatendata!$BB$50,Potvalresultatendata!$BB$53,Potvalresultatendata!$BB$121)</c:f>
              <c:numCache>
                <c:formatCode>General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7A-423B-B6CF-74193F7044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1074192"/>
        <c:axId val="731074520"/>
      </c:lineChart>
      <c:catAx>
        <c:axId val="69843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000"/>
        <c:crosses val="autoZero"/>
        <c:auto val="0"/>
        <c:lblAlgn val="ctr"/>
        <c:lblOffset val="100"/>
        <c:noMultiLvlLbl val="0"/>
      </c:catAx>
      <c:valAx>
        <c:axId val="6984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</a:t>
                </a:r>
                <a:r>
                  <a:rPr lang="nl-NL" baseline="0"/>
                  <a:t> spiegelkevers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984"/>
        <c:crosses val="autoZero"/>
        <c:crossBetween val="between"/>
      </c:valAx>
      <c:valAx>
        <c:axId val="731074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Bedekkingspercentage</a:t>
                </a:r>
                <a:r>
                  <a:rPr lang="nl-NL" baseline="0"/>
                  <a:t> Kruiden(%)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31074192"/>
        <c:crosses val="max"/>
        <c:crossBetween val="between"/>
      </c:valAx>
      <c:catAx>
        <c:axId val="73107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1074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91736558025599"/>
          <c:y val="0.81897658037880572"/>
          <c:w val="0.13755882509810705"/>
          <c:h val="0.12166069914095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Aantal</a:t>
            </a:r>
            <a:r>
              <a:rPr lang="en-US" baseline="0"/>
              <a:t> kniptorren uitgezet tegen het verschil in bedekkingspercentage kruiden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4.9664707295197584E-2"/>
          <c:y val="9.2878120917851775E-2"/>
          <c:w val="0.89298047298184524"/>
          <c:h val="0.64141690286643827"/>
        </c:manualLayout>
      </c:layout>
      <c:barChart>
        <c:barDir val="col"/>
        <c:grouping val="clustered"/>
        <c:varyColors val="0"/>
        <c:ser>
          <c:idx val="1"/>
          <c:order val="0"/>
          <c:tx>
            <c:v>aantal kniptorren maatregel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(Potvalresultatendata!$P$9,Potvalresultatendata!$P$15,Potvalresultatendata!$P$44,Potvalresultatendata!$P$47,Potvalresultatendata!$P$53,Potvalresultatendata!$P$121)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34</c:v>
                </c:pt>
                <c:pt idx="3">
                  <c:v>4.5</c:v>
                </c:pt>
                <c:pt idx="4">
                  <c:v>5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2-4604-B25F-9963D3872886}"/>
            </c:ext>
          </c:extLst>
        </c:ser>
        <c:ser>
          <c:idx val="2"/>
          <c:order val="1"/>
          <c:tx>
            <c:v>aantal kniptorren controle</c:v>
          </c:tx>
          <c:spPr>
            <a:solidFill>
              <a:srgbClr val="00B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(Potvalresultatendata!$P$6,Potvalresultatendata!$P$12,Potvalresultatendata!$P$41,Potvalresultatendata!$P$50,Potvalresultatendata!$P$56,Potvalresultatendata!$P$123)</c:f>
              <c:numCache>
                <c:formatCode>General</c:formatCode>
                <c:ptCount val="6"/>
                <c:pt idx="0">
                  <c:v>1.5</c:v>
                </c:pt>
                <c:pt idx="1">
                  <c:v>38</c:v>
                </c:pt>
                <c:pt idx="2">
                  <c:v>15.5</c:v>
                </c:pt>
                <c:pt idx="3">
                  <c:v>2</c:v>
                </c:pt>
                <c:pt idx="4">
                  <c:v>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2-4604-B25F-9963D3872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98439984"/>
        <c:axId val="698439000"/>
      </c:barChart>
      <c:lineChart>
        <c:grouping val="standard"/>
        <c:varyColors val="0"/>
        <c:ser>
          <c:idx val="3"/>
          <c:order val="2"/>
          <c:tx>
            <c:v>Verschil bedekking kruiden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(Potvalresultatendata!$BB$9,Potvalresultatendata!$BB$15,Potvalresultatendata!$BB$44,Potvalresultatendata!$BB$50,Potvalresultatendata!$BB$53,Potvalresultatendata!$BB$121)</c:f>
              <c:numCache>
                <c:formatCode>General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F2-4604-B25F-9963D3872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1074192"/>
        <c:axId val="731074520"/>
      </c:lineChart>
      <c:catAx>
        <c:axId val="69843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000"/>
        <c:crosses val="autoZero"/>
        <c:auto val="0"/>
        <c:lblAlgn val="ctr"/>
        <c:lblOffset val="100"/>
        <c:noMultiLvlLbl val="0"/>
      </c:catAx>
      <c:valAx>
        <c:axId val="6984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</a:t>
                </a:r>
                <a:r>
                  <a:rPr lang="nl-NL" baseline="0"/>
                  <a:t> kniptorren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984"/>
        <c:crosses val="autoZero"/>
        <c:crossBetween val="between"/>
      </c:valAx>
      <c:valAx>
        <c:axId val="731074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Bedekkingspercentage</a:t>
                </a:r>
                <a:r>
                  <a:rPr lang="nl-NL" baseline="0"/>
                  <a:t> Kruiden(%)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31074192"/>
        <c:crosses val="max"/>
        <c:crossBetween val="between"/>
      </c:valAx>
      <c:catAx>
        <c:axId val="73107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1074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91736558025599"/>
          <c:y val="0.81897658037880572"/>
          <c:w val="0.13755882509810705"/>
          <c:h val="0.12166069914095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Aantal</a:t>
            </a:r>
            <a:r>
              <a:rPr lang="en-US" baseline="0"/>
              <a:t> spinnen uitgezet tegen het bedekkingspercentage kruiden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4.9664707295197584E-2"/>
          <c:y val="9.2878120917851775E-2"/>
          <c:w val="0.89298047298184524"/>
          <c:h val="0.64141690286643827"/>
        </c:manualLayout>
      </c:layout>
      <c:barChart>
        <c:barDir val="col"/>
        <c:grouping val="clustered"/>
        <c:varyColors val="0"/>
        <c:ser>
          <c:idx val="1"/>
          <c:order val="0"/>
          <c:tx>
            <c:v>aantal spinnen maatregel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(Potvalresultatendata!$AB$9,Potvalresultatendata!$AB$15,Potvalresultatendata!$AB$44,Potvalresultatendata!$AB$47,Potvalresultatendata!$AB$53,Potvalresultatendata!$AB$121)</c:f>
              <c:numCache>
                <c:formatCode>General</c:formatCode>
                <c:ptCount val="6"/>
                <c:pt idx="0">
                  <c:v>90</c:v>
                </c:pt>
                <c:pt idx="1">
                  <c:v>130</c:v>
                </c:pt>
                <c:pt idx="2">
                  <c:v>346.5</c:v>
                </c:pt>
                <c:pt idx="3">
                  <c:v>440</c:v>
                </c:pt>
                <c:pt idx="4">
                  <c:v>100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487F-9B0F-C9EB192A6C8D}"/>
            </c:ext>
          </c:extLst>
        </c:ser>
        <c:ser>
          <c:idx val="2"/>
          <c:order val="1"/>
          <c:tx>
            <c:v>aantal spinnen controle</c:v>
          </c:tx>
          <c:spPr>
            <a:solidFill>
              <a:srgbClr val="00B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(Potvalresultatendata!$AB$6,Potvalresultatendata!$AB$12,Potvalresultatendata!$AB$41,Potvalresultatendata!$AB$50,Potvalresultatendata!$AB$56,Potvalresultatendata!$AB$123)</c:f>
              <c:numCache>
                <c:formatCode>General</c:formatCode>
                <c:ptCount val="6"/>
                <c:pt idx="0">
                  <c:v>134</c:v>
                </c:pt>
                <c:pt idx="1">
                  <c:v>98</c:v>
                </c:pt>
                <c:pt idx="2">
                  <c:v>346.5</c:v>
                </c:pt>
                <c:pt idx="3">
                  <c:v>44</c:v>
                </c:pt>
                <c:pt idx="4">
                  <c:v>220.5</c:v>
                </c:pt>
                <c:pt idx="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4-487F-9B0F-C9EB192A6C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98439984"/>
        <c:axId val="698439000"/>
      </c:barChart>
      <c:lineChart>
        <c:grouping val="standard"/>
        <c:varyColors val="0"/>
        <c:ser>
          <c:idx val="3"/>
          <c:order val="2"/>
          <c:tx>
            <c:v>Verschil bedekking kruiden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(Potvalresultatendata!$B$9,Potvalresultatendata!$B$15,Potvalresultatendata!$B$44,Potvalresultatendata!$B$47,Potvalresultatendata!$B$53,Potvalresultatendata!$B$121)</c:f>
              <c:strCache>
                <c:ptCount val="6"/>
                <c:pt idx="0">
                  <c:v>Beekbergerwoud B </c:v>
                </c:pt>
                <c:pt idx="1">
                  <c:v>Beekbergerwoud C </c:v>
                </c:pt>
                <c:pt idx="2">
                  <c:v>Lampenbroek B </c:v>
                </c:pt>
                <c:pt idx="3">
                  <c:v>Lampenbroek D </c:v>
                </c:pt>
                <c:pt idx="4">
                  <c:v>Lampenbroek E </c:v>
                </c:pt>
                <c:pt idx="5">
                  <c:v>Welna A </c:v>
                </c:pt>
              </c:strCache>
            </c:strRef>
          </c:cat>
          <c:val>
            <c:numRef>
              <c:f>(Potvalresultatendata!$BB$9,Potvalresultatendata!$BB$15,Potvalresultatendata!$BB$44,Potvalresultatendata!$BB$50,Potvalresultatendata!$BB$53,Potvalresultatendata!$BB$121)</c:f>
              <c:numCache>
                <c:formatCode>General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15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4-487F-9B0F-C9EB192A6C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1074192"/>
        <c:axId val="731074520"/>
      </c:lineChart>
      <c:catAx>
        <c:axId val="69843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000"/>
        <c:crosses val="autoZero"/>
        <c:auto val="0"/>
        <c:lblAlgn val="ctr"/>
        <c:lblOffset val="100"/>
        <c:noMultiLvlLbl val="0"/>
      </c:catAx>
      <c:valAx>
        <c:axId val="6984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</a:t>
                </a:r>
                <a:r>
                  <a:rPr lang="nl-NL" baseline="0"/>
                  <a:t> spinnen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8439984"/>
        <c:crosses val="autoZero"/>
        <c:crossBetween val="between"/>
      </c:valAx>
      <c:valAx>
        <c:axId val="731074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Bedekkingspercentage</a:t>
                </a:r>
                <a:r>
                  <a:rPr lang="nl-NL" baseline="0"/>
                  <a:t> Kruiden(%)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31074192"/>
        <c:crosses val="max"/>
        <c:crossBetween val="between"/>
      </c:valAx>
      <c:catAx>
        <c:axId val="73107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1074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91736558025599"/>
          <c:y val="0.81897658037880572"/>
          <c:w val="0.13755882509810705"/>
          <c:h val="0.12166069914095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Verloop</a:t>
            </a:r>
            <a:r>
              <a:rPr lang="nl-NL" baseline="0"/>
              <a:t> aantal soortgroepen en aantal individuen binnen bepaalde tijd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3470806392108897E-2"/>
          <c:y val="7.3907378786191774E-2"/>
          <c:w val="0.85456387483052876"/>
          <c:h val="0.8129697235436788"/>
        </c:manualLayout>
      </c:layout>
      <c:scatterChart>
        <c:scatterStyle val="lineMarker"/>
        <c:varyColors val="0"/>
        <c:ser>
          <c:idx val="0"/>
          <c:order val="0"/>
          <c:tx>
            <c:v>Aantal soortgroepen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70DA0C7-7B04-4A49-B666-D45FB11088DB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AF1-41CF-B790-5C5AECFCBB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8417222-6FCA-4807-BB5C-5A44B9346160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AF1-41CF-B790-5C5AECFCBB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0C14734-C7DF-4C63-B03B-F9C29AE508AA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AF1-41CF-B790-5C5AECFCBB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5D240E-B743-46A7-BD9D-80369495DD1E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AF1-41CF-B790-5C5AECFCBB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BC32FAA-B1A9-4CD6-A3E0-4795EFDB9389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AF1-41CF-B790-5C5AECFCBB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D50DFAF-57FE-4F6B-8734-6B166D5BA1E1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AF1-41CF-B790-5C5AECFCBB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B0828FA-5DD8-490C-BC93-D31B2BBDAFF4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AF1-41CF-B790-5C5AECFCBB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BF2A04D-E611-4C6E-B0AE-2AC5CB9984B6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AF1-41CF-B790-5C5AECFCBB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A664002-1599-4860-A04A-1FA6DC9A2075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AF1-41CF-B790-5C5AECFCBB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416176E-6330-4FA0-A26D-A75A381283B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AF1-41CF-B790-5C5AECFCBB5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CB1EC9D-5A28-4720-94B6-CD04A4517575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AF1-41CF-B790-5C5AECFCBB5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D33EF7F-CAFE-439B-B9DC-D77CC147DA2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AF1-41CF-B790-5C5AECFCBB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DA5F8FB-2E73-44A7-946A-59C4806CC551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AF1-41CF-B790-5C5AECFCBB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0BFA21A-075C-4038-8C06-67111B34FA49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AF1-41CF-B790-5C5AECFCBB5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7BB9C9F-4E35-4BD0-88D9-3273021F3632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AF1-41CF-B790-5C5AECFCBB5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2837E75-6400-4924-960E-86C232E00CA0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AF1-41CF-B790-5C5AECFCBB5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BAD13F7-4321-4C26-A7FB-2CFA6F12C071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AF1-41CF-B790-5C5AECFCBB5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1849527-EF43-4DC7-9771-D8278FDE43D5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AF1-41CF-B790-5C5AECFCBB5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0954F24-9F9D-40C2-BB75-403CFF0EEFA1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AF1-41CF-B790-5C5AECFCBB5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184BDF9-8742-4666-BBF3-E22044AFB4CF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AF1-41CF-B790-5C5AECFCBB5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5629359-CC98-4017-9E43-7FA8A6F29293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AF1-41CF-B790-5C5AECFCBB5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7F71F95-5EDD-46E3-B789-B2A991A0A67F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AF1-41CF-B790-5C5AECFCBB5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A04F9353-615F-45DD-B28D-7C5A0452B2BC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AF1-41CF-B790-5C5AECFCBB5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96A0F80-E4C6-44F6-A380-C60A5E58A490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AF1-41CF-B790-5C5AECFCBB5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5AE84A2-5037-4A30-9273-2F1737F38B0B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AF1-41CF-B790-5C5AECFCBB5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CEFBF92-E527-4402-A4B3-4DE422AA8DF7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AF1-41CF-B790-5C5AECFCBB5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DF39B499-BBAC-45A7-B068-EABEF5AFD5DF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AF1-41CF-B790-5C5AECFCBB5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80991BD-22A1-4847-AF5E-628F2651A134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AF1-41CF-B790-5C5AECFCBB5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956E0783-33C2-414E-B95C-E4682F9B384C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AF1-41CF-B790-5C5AECFCBB5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19E874FC-D864-4342-A3E1-41AB9D0EE91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CAF1-41CF-B790-5C5AECFCBB5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343E164-2ED3-4399-8017-3FB966652D0B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CAF1-41CF-B790-5C5AECFCBB5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8728C07-3925-48E8-97A3-3C6CA33BE2D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CAF1-41CF-B790-5C5AECFCBB5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C9CB7D55-5357-40E7-AF15-D8DF045B23A6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CAF1-41CF-B790-5C5AECFCBB5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B2D8D05D-B972-4353-9EE4-88358BFE9457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CAF1-41CF-B790-5C5AECFCBB5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A2ADC49-4C78-4828-BBCE-A1B93CF4F763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CAF1-41CF-B790-5C5AECFCBB5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B7E34991-ACAC-4734-8211-43DF51C5FCA6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CAF1-41CF-B790-5C5AECFCBB5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6A2C8B61-996C-4C57-A8A1-E72115EBC979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CAF1-41CF-B790-5C5AECFCBB5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8BF7ED5E-C7B6-432F-B464-F40E1259662C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CAF1-41CF-B790-5C5AECFCBB5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22F42C60-087E-408F-BD40-5EFD2127FD53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CAF1-41CF-B790-5C5AECFCBB5E}"/>
                </c:ext>
              </c:extLst>
            </c:dLbl>
            <c:spPr>
              <a:solidFill>
                <a:srgbClr val="00B0F0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Potvalresultatendata!$F$6:$F$123</c:f>
              <c:numCache>
                <c:formatCode>General</c:formatCode>
                <c:ptCount val="3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21</c:v>
                </c:pt>
                <c:pt idx="14">
                  <c:v>21</c:v>
                </c:pt>
                <c:pt idx="15">
                  <c:v>13</c:v>
                </c:pt>
                <c:pt idx="16">
                  <c:v>13</c:v>
                </c:pt>
                <c:pt idx="17">
                  <c:v>21</c:v>
                </c:pt>
                <c:pt idx="18">
                  <c:v>21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39</c:v>
                </c:pt>
                <c:pt idx="30">
                  <c:v>39</c:v>
                </c:pt>
                <c:pt idx="31">
                  <c:v>25</c:v>
                </c:pt>
                <c:pt idx="32">
                  <c:v>25</c:v>
                </c:pt>
                <c:pt idx="33">
                  <c:v>39</c:v>
                </c:pt>
                <c:pt idx="34">
                  <c:v>39</c:v>
                </c:pt>
                <c:pt idx="35">
                  <c:v>14</c:v>
                </c:pt>
                <c:pt idx="36">
                  <c:v>14</c:v>
                </c:pt>
                <c:pt idx="37">
                  <c:v>23</c:v>
                </c:pt>
                <c:pt idx="38">
                  <c:v>23</c:v>
                </c:pt>
              </c:numCache>
            </c:numRef>
          </c:xVal>
          <c:yVal>
            <c:numRef>
              <c:f>Potvalresultatendata!$AW$6:$AW$123</c:f>
              <c:numCache>
                <c:formatCode>General</c:formatCode>
                <c:ptCount val="39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5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15</c:v>
                </c:pt>
                <c:pt idx="14">
                  <c:v>14</c:v>
                </c:pt>
                <c:pt idx="15">
                  <c:v>15</c:v>
                </c:pt>
                <c:pt idx="16">
                  <c:v>12</c:v>
                </c:pt>
                <c:pt idx="17">
                  <c:v>16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12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15</c:v>
                </c:pt>
                <c:pt idx="30">
                  <c:v>14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16</c:v>
                </c:pt>
                <c:pt idx="35">
                  <c:v>14</c:v>
                </c:pt>
                <c:pt idx="36">
                  <c:v>12</c:v>
                </c:pt>
                <c:pt idx="37">
                  <c:v>11</c:v>
                </c:pt>
                <c:pt idx="38">
                  <c:v>11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Potvalresultatendata!$E$6:$E$123</c15:f>
                <c15:dlblRangeCache>
                  <c:ptCount val="39"/>
                  <c:pt idx="0">
                    <c:v>C</c:v>
                  </c:pt>
                  <c:pt idx="1">
                    <c:v>ZB</c:v>
                  </c:pt>
                  <c:pt idx="2">
                    <c:v>C</c:v>
                  </c:pt>
                  <c:pt idx="3">
                    <c:v>ZB</c:v>
                  </c:pt>
                  <c:pt idx="4">
                    <c:v>ZO</c:v>
                  </c:pt>
                  <c:pt idx="5">
                    <c:v>C</c:v>
                  </c:pt>
                  <c:pt idx="6">
                    <c:v>C</c:v>
                  </c:pt>
                  <c:pt idx="7">
                    <c:v>ZO</c:v>
                  </c:pt>
                  <c:pt idx="8">
                    <c:v>ZB</c:v>
                  </c:pt>
                  <c:pt idx="9">
                    <c:v>C</c:v>
                  </c:pt>
                  <c:pt idx="10">
                    <c:v>ZO</c:v>
                  </c:pt>
                  <c:pt idx="11">
                    <c:v>ZB</c:v>
                  </c:pt>
                  <c:pt idx="12">
                    <c:v>C</c:v>
                  </c:pt>
                  <c:pt idx="13">
                    <c:v>C</c:v>
                  </c:pt>
                  <c:pt idx="14">
                    <c:v>ZB</c:v>
                  </c:pt>
                  <c:pt idx="15">
                    <c:v>ZB</c:v>
                  </c:pt>
                  <c:pt idx="16">
                    <c:v>C</c:v>
                  </c:pt>
                  <c:pt idx="17">
                    <c:v>ZB</c:v>
                  </c:pt>
                  <c:pt idx="18">
                    <c:v>C</c:v>
                  </c:pt>
                  <c:pt idx="19">
                    <c:v>C</c:v>
                  </c:pt>
                  <c:pt idx="20">
                    <c:v>ZO</c:v>
                  </c:pt>
                  <c:pt idx="21">
                    <c:v>ZB</c:v>
                  </c:pt>
                  <c:pt idx="22">
                    <c:v>C</c:v>
                  </c:pt>
                  <c:pt idx="23">
                    <c:v>ZB</c:v>
                  </c:pt>
                  <c:pt idx="24">
                    <c:v>C</c:v>
                  </c:pt>
                  <c:pt idx="25">
                    <c:v>ZB</c:v>
                  </c:pt>
                  <c:pt idx="26">
                    <c:v>C</c:v>
                  </c:pt>
                  <c:pt idx="27">
                    <c:v>ZB</c:v>
                  </c:pt>
                  <c:pt idx="28">
                    <c:v>C</c:v>
                  </c:pt>
                  <c:pt idx="29">
                    <c:v>C</c:v>
                  </c:pt>
                  <c:pt idx="30">
                    <c:v>ZB</c:v>
                  </c:pt>
                  <c:pt idx="31">
                    <c:v>ZO</c:v>
                  </c:pt>
                  <c:pt idx="32">
                    <c:v>C</c:v>
                  </c:pt>
                  <c:pt idx="33">
                    <c:v>C</c:v>
                  </c:pt>
                  <c:pt idx="34">
                    <c:v>ZO</c:v>
                  </c:pt>
                  <c:pt idx="35">
                    <c:v>C</c:v>
                  </c:pt>
                  <c:pt idx="36">
                    <c:v>ZB</c:v>
                  </c:pt>
                  <c:pt idx="37">
                    <c:v>ZO</c:v>
                  </c:pt>
                  <c:pt idx="38">
                    <c:v>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AF1-41CF-B790-5C5AECFCB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938896"/>
        <c:axId val="676946768"/>
      </c:scatterChart>
      <c:scatterChart>
        <c:scatterStyle val="lineMarker"/>
        <c:varyColors val="0"/>
        <c:ser>
          <c:idx val="1"/>
          <c:order val="1"/>
          <c:tx>
            <c:v>Aantal individuen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4F425ED-9B1A-4821-9D5E-7D854A367186}" type="CELLRANGE">
                      <a:rPr lang="en-US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CAF1-41CF-B790-5C5AECFCBB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AF06409-F210-4A1E-967C-0027C8448591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CAF1-41CF-B790-5C5AECFCBB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AC2D89E-2C99-4290-B137-FCBA1ADC434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CAF1-41CF-B790-5C5AECFCBB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0C7C537-C634-4593-9BE6-000D7D9BE7F2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CAF1-41CF-B790-5C5AECFCBB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FD819D-7757-4AFA-A92E-E589F8502A6E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CAF1-41CF-B790-5C5AECFCBB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F301477-54F6-44D4-AEE1-0D191AF6CFBF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CAF1-41CF-B790-5C5AECFCBB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90DAEE5-92E0-410F-936F-E04996788BEE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CAF1-41CF-B790-5C5AECFCBB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27A1E4B-0716-4CB6-9E9F-4A30566669AB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CAF1-41CF-B790-5C5AECFCBB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3788FA5-3DE4-43D8-8EE3-265D9592E1E9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CAF1-41CF-B790-5C5AECFCBB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DDB1A8B-C5C0-4616-AFA0-B726376076B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CAF1-41CF-B790-5C5AECFCBB5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BB0FAF9-4A83-439B-B020-B699EC4EB2FA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CAF1-41CF-B790-5C5AECFCBB5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AF3A6A5-2D01-4B63-BE2E-8F8FF8A5141E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CAF1-41CF-B790-5C5AECFCBB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F8660BE-3DDF-4315-84B0-D0862D644616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CAF1-41CF-B790-5C5AECFCBB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4208DB1-5C1B-49AE-9288-14F940EE2775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CAF1-41CF-B790-5C5AECFCBB5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994EE4E-4595-4B3F-B6A3-1238091B1ECD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CAF1-41CF-B790-5C5AECFCBB5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61B9A9E-F3D0-4397-9D93-3AEDB7AC12B9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CAF1-41CF-B790-5C5AECFCBB5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E2CE7BB-CF28-4E8F-A8DC-3199A5CA67D7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CAF1-41CF-B790-5C5AECFCBB5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2599DDF-6E34-4595-A3ED-B79B092BA431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CAF1-41CF-B790-5C5AECFCBB5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F3B1F78-DE2F-4C4A-B8FB-011AB3866DA4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CAF1-41CF-B790-5C5AECFCBB5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C19B731-A52C-4A75-89D6-4F6E9170A71E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CAF1-41CF-B790-5C5AECFCBB5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E443EB9-DA06-4679-BEFA-2101ED068C53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CAF1-41CF-B790-5C5AECFCBB5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FEC59AA-DD92-4F99-BC2A-2ED6948811A2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CAF1-41CF-B790-5C5AECFCBB5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1737CB3-2876-484B-B217-1360024CB0A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CAF1-41CF-B790-5C5AECFCBB5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82DA93B-69CD-4187-8E5D-8390D9E7E1A7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CAF1-41CF-B790-5C5AECFCBB5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F20BEF7-5BD0-442A-8351-8C1A7FC6F65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CAF1-41CF-B790-5C5AECFCBB5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6780511-8D8D-46C7-BC68-507DBEB84D55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CAF1-41CF-B790-5C5AECFCBB5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9518520-CF19-4166-A077-5A8A102A6219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CAF1-41CF-B790-5C5AECFCBB5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CF1600D6-C14C-4435-A8FC-2C747C3E73AB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CAF1-41CF-B790-5C5AECFCBB5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FA3E010-8506-44FA-B836-98C38CD23D7F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CAF1-41CF-B790-5C5AECFCBB5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C03100C8-81D5-4C8E-B809-783669A98586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CAF1-41CF-B790-5C5AECFCBB5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747C8E8-EFF1-42DC-9A4A-5A5235DF6E20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CAF1-41CF-B790-5C5AECFCBB5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9B68B2FF-D247-4EAF-B674-C7BB8C654F68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CAF1-41CF-B790-5C5AECFCBB5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1ED02EE4-4ABF-44F7-8D15-CAF85151F34F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CAF1-41CF-B790-5C5AECFCBB5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01F05422-164D-4B46-8274-606D2C6F6E59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CAF1-41CF-B790-5C5AECFCBB5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5BD681C-13BD-4983-9A10-BFA385901CB1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CAF1-41CF-B790-5C5AECFCBB5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F27E88D1-EFBA-4EBB-9D19-DA905A356405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CAF1-41CF-B790-5C5AECFCBB5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A46F99F1-955E-4A29-B059-83D878B6558F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CAF1-41CF-B790-5C5AECFCBB5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5A5A3B9-2854-48F2-BDCA-5F601F4D812E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CAF1-41CF-B790-5C5AECFCBB5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E38401C3-54E0-49F0-93D4-9A26C50619F2}" type="CELLRANGE">
                      <a:rPr lang="nl-NL"/>
                      <a:pPr/>
                      <a:t>[CELLRANGE]</a:t>
                    </a:fld>
                    <a:endParaRPr lang="nl-NL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CAF1-41CF-B790-5C5AECFCBB5E}"/>
                </c:ext>
              </c:extLst>
            </c:dLbl>
            <c:spPr>
              <a:solidFill>
                <a:srgbClr val="FF9900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Potvalresultatendata!$F$6:$F$123</c:f>
              <c:numCache>
                <c:formatCode>General</c:formatCode>
                <c:ptCount val="3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21</c:v>
                </c:pt>
                <c:pt idx="14">
                  <c:v>21</c:v>
                </c:pt>
                <c:pt idx="15">
                  <c:v>13</c:v>
                </c:pt>
                <c:pt idx="16">
                  <c:v>13</c:v>
                </c:pt>
                <c:pt idx="17">
                  <c:v>21</c:v>
                </c:pt>
                <c:pt idx="18">
                  <c:v>21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39</c:v>
                </c:pt>
                <c:pt idx="30">
                  <c:v>39</c:v>
                </c:pt>
                <c:pt idx="31">
                  <c:v>25</c:v>
                </c:pt>
                <c:pt idx="32">
                  <c:v>25</c:v>
                </c:pt>
                <c:pt idx="33">
                  <c:v>39</c:v>
                </c:pt>
                <c:pt idx="34">
                  <c:v>39</c:v>
                </c:pt>
                <c:pt idx="35">
                  <c:v>14</c:v>
                </c:pt>
                <c:pt idx="36">
                  <c:v>14</c:v>
                </c:pt>
                <c:pt idx="37">
                  <c:v>23</c:v>
                </c:pt>
                <c:pt idx="38">
                  <c:v>23</c:v>
                </c:pt>
              </c:numCache>
            </c:numRef>
          </c:xVal>
          <c:yVal>
            <c:numRef>
              <c:f>Potvalresultatendata!$AX$6:$AX$123</c:f>
              <c:numCache>
                <c:formatCode>General</c:formatCode>
                <c:ptCount val="39"/>
                <c:pt idx="0">
                  <c:v>213.5</c:v>
                </c:pt>
                <c:pt idx="1">
                  <c:v>275</c:v>
                </c:pt>
                <c:pt idx="2">
                  <c:v>193</c:v>
                </c:pt>
                <c:pt idx="3">
                  <c:v>312.5</c:v>
                </c:pt>
                <c:pt idx="4">
                  <c:v>108</c:v>
                </c:pt>
                <c:pt idx="5">
                  <c:v>161</c:v>
                </c:pt>
                <c:pt idx="6">
                  <c:v>50</c:v>
                </c:pt>
                <c:pt idx="7">
                  <c:v>131</c:v>
                </c:pt>
                <c:pt idx="8">
                  <c:v>8.5</c:v>
                </c:pt>
                <c:pt idx="9">
                  <c:v>21</c:v>
                </c:pt>
                <c:pt idx="10">
                  <c:v>29</c:v>
                </c:pt>
                <c:pt idx="11">
                  <c:v>248</c:v>
                </c:pt>
                <c:pt idx="12">
                  <c:v>61</c:v>
                </c:pt>
                <c:pt idx="13">
                  <c:v>479</c:v>
                </c:pt>
                <c:pt idx="14">
                  <c:v>735.5</c:v>
                </c:pt>
                <c:pt idx="15">
                  <c:v>617</c:v>
                </c:pt>
                <c:pt idx="16">
                  <c:v>133</c:v>
                </c:pt>
                <c:pt idx="17">
                  <c:v>370.5</c:v>
                </c:pt>
                <c:pt idx="18">
                  <c:v>352</c:v>
                </c:pt>
                <c:pt idx="19">
                  <c:v>63</c:v>
                </c:pt>
                <c:pt idx="20">
                  <c:v>176.5</c:v>
                </c:pt>
                <c:pt idx="21">
                  <c:v>280</c:v>
                </c:pt>
                <c:pt idx="22">
                  <c:v>164.5</c:v>
                </c:pt>
                <c:pt idx="23">
                  <c:v>167.5</c:v>
                </c:pt>
                <c:pt idx="24">
                  <c:v>235</c:v>
                </c:pt>
                <c:pt idx="25">
                  <c:v>209</c:v>
                </c:pt>
                <c:pt idx="26">
                  <c:v>188</c:v>
                </c:pt>
                <c:pt idx="27">
                  <c:v>294</c:v>
                </c:pt>
                <c:pt idx="28">
                  <c:v>125.5</c:v>
                </c:pt>
                <c:pt idx="29">
                  <c:v>154.5</c:v>
                </c:pt>
                <c:pt idx="30">
                  <c:v>288</c:v>
                </c:pt>
                <c:pt idx="31">
                  <c:v>116.75</c:v>
                </c:pt>
                <c:pt idx="32">
                  <c:v>102.25</c:v>
                </c:pt>
                <c:pt idx="33">
                  <c:v>206</c:v>
                </c:pt>
                <c:pt idx="34">
                  <c:v>282.5</c:v>
                </c:pt>
                <c:pt idx="35">
                  <c:v>76.5</c:v>
                </c:pt>
                <c:pt idx="36">
                  <c:v>147.5</c:v>
                </c:pt>
                <c:pt idx="37">
                  <c:v>413.5</c:v>
                </c:pt>
                <c:pt idx="38">
                  <c:v>304.5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Potvalresultatendata!$E$6:$E$123</c15:f>
                <c15:dlblRangeCache>
                  <c:ptCount val="39"/>
                  <c:pt idx="0">
                    <c:v>C</c:v>
                  </c:pt>
                  <c:pt idx="1">
                    <c:v>ZB</c:v>
                  </c:pt>
                  <c:pt idx="2">
                    <c:v>C</c:v>
                  </c:pt>
                  <c:pt idx="3">
                    <c:v>ZB</c:v>
                  </c:pt>
                  <c:pt idx="4">
                    <c:v>ZO</c:v>
                  </c:pt>
                  <c:pt idx="5">
                    <c:v>C</c:v>
                  </c:pt>
                  <c:pt idx="6">
                    <c:v>C</c:v>
                  </c:pt>
                  <c:pt idx="7">
                    <c:v>ZO</c:v>
                  </c:pt>
                  <c:pt idx="8">
                    <c:v>ZB</c:v>
                  </c:pt>
                  <c:pt idx="9">
                    <c:v>C</c:v>
                  </c:pt>
                  <c:pt idx="10">
                    <c:v>ZO</c:v>
                  </c:pt>
                  <c:pt idx="11">
                    <c:v>ZB</c:v>
                  </c:pt>
                  <c:pt idx="12">
                    <c:v>C</c:v>
                  </c:pt>
                  <c:pt idx="13">
                    <c:v>C</c:v>
                  </c:pt>
                  <c:pt idx="14">
                    <c:v>ZB</c:v>
                  </c:pt>
                  <c:pt idx="15">
                    <c:v>ZB</c:v>
                  </c:pt>
                  <c:pt idx="16">
                    <c:v>C</c:v>
                  </c:pt>
                  <c:pt idx="17">
                    <c:v>ZB</c:v>
                  </c:pt>
                  <c:pt idx="18">
                    <c:v>C</c:v>
                  </c:pt>
                  <c:pt idx="19">
                    <c:v>C</c:v>
                  </c:pt>
                  <c:pt idx="20">
                    <c:v>ZO</c:v>
                  </c:pt>
                  <c:pt idx="21">
                    <c:v>ZB</c:v>
                  </c:pt>
                  <c:pt idx="22">
                    <c:v>C</c:v>
                  </c:pt>
                  <c:pt idx="23">
                    <c:v>ZB</c:v>
                  </c:pt>
                  <c:pt idx="24">
                    <c:v>C</c:v>
                  </c:pt>
                  <c:pt idx="25">
                    <c:v>ZB</c:v>
                  </c:pt>
                  <c:pt idx="26">
                    <c:v>C</c:v>
                  </c:pt>
                  <c:pt idx="27">
                    <c:v>ZB</c:v>
                  </c:pt>
                  <c:pt idx="28">
                    <c:v>C</c:v>
                  </c:pt>
                  <c:pt idx="29">
                    <c:v>C</c:v>
                  </c:pt>
                  <c:pt idx="30">
                    <c:v>ZB</c:v>
                  </c:pt>
                  <c:pt idx="31">
                    <c:v>ZO</c:v>
                  </c:pt>
                  <c:pt idx="32">
                    <c:v>C</c:v>
                  </c:pt>
                  <c:pt idx="33">
                    <c:v>C</c:v>
                  </c:pt>
                  <c:pt idx="34">
                    <c:v>ZO</c:v>
                  </c:pt>
                  <c:pt idx="35">
                    <c:v>C</c:v>
                  </c:pt>
                  <c:pt idx="36">
                    <c:v>ZB</c:v>
                  </c:pt>
                  <c:pt idx="37">
                    <c:v>ZO</c:v>
                  </c:pt>
                  <c:pt idx="38">
                    <c:v>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AF1-41CF-B790-5C5AECFCB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730968"/>
        <c:axId val="655725064"/>
      </c:scatterChart>
      <c:valAx>
        <c:axId val="676938896"/>
        <c:scaling>
          <c:orientation val="minMax"/>
          <c:min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</a:t>
                </a:r>
                <a:r>
                  <a:rPr lang="nl-NL" baseline="0"/>
                  <a:t> dagen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76946768"/>
        <c:crosses val="autoZero"/>
        <c:crossBetween val="midCat"/>
        <c:majorUnit val="1"/>
      </c:valAx>
      <c:valAx>
        <c:axId val="6769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</a:t>
                </a:r>
                <a:r>
                  <a:rPr lang="nl-NL" baseline="0"/>
                  <a:t> soortgroepen</a:t>
                </a:r>
                <a:endParaRPr lang="nl-NL"/>
              </a:p>
            </c:rich>
          </c:tx>
          <c:overlay val="0"/>
          <c:spPr>
            <a:solidFill>
              <a:srgbClr val="00B0F0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rgbClr val="00B0F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76938896"/>
        <c:crosses val="autoZero"/>
        <c:crossBetween val="midCat"/>
      </c:valAx>
      <c:valAx>
        <c:axId val="655725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baseline="0"/>
                  <a:t>Aantal individuen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95078461994437113"/>
              <c:y val="0.39122739250574634"/>
            </c:manualLayout>
          </c:layout>
          <c:overlay val="0"/>
          <c:spPr>
            <a:solidFill>
              <a:srgbClr val="FF9900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22225" cap="flat" cmpd="sng" algn="ctr">
            <a:solidFill>
              <a:srgbClr val="FF9900">
                <a:alpha val="97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55730968"/>
        <c:crosses val="max"/>
        <c:crossBetween val="midCat"/>
        <c:majorUnit val="20"/>
      </c:valAx>
      <c:valAx>
        <c:axId val="655730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5725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011260775062052"/>
          <c:y val="0.68173911211317995"/>
          <c:w val="0.28396313888226793"/>
          <c:h val="0.1461240499834826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290857</xdr:colOff>
      <xdr:row>130</xdr:row>
      <xdr:rowOff>149226</xdr:rowOff>
    </xdr:from>
    <xdr:to>
      <xdr:col>44</xdr:col>
      <xdr:colOff>48845</xdr:colOff>
      <xdr:row>158</xdr:row>
      <xdr:rowOff>187320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2C34CA34-15DE-4A12-947F-FE82DED35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48845</xdr:colOff>
      <xdr:row>174</xdr:row>
      <xdr:rowOff>134327</xdr:rowOff>
    </xdr:from>
    <xdr:to>
      <xdr:col>17</xdr:col>
      <xdr:colOff>85481</xdr:colOff>
      <xdr:row>201</xdr:row>
      <xdr:rowOff>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24A810FD-2E52-4D64-95BB-97F42B797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28</xdr:col>
      <xdr:colOff>389416</xdr:colOff>
      <xdr:row>185</xdr:row>
      <xdr:rowOff>119536</xdr:rowOff>
    </xdr:from>
    <xdr:to>
      <xdr:col>62</xdr:col>
      <xdr:colOff>108504</xdr:colOff>
      <xdr:row>212</xdr:row>
      <xdr:rowOff>186206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B1F3D3E5-DC6B-4B61-A57A-5E37540F4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216</xdr:row>
      <xdr:rowOff>0</xdr:rowOff>
    </xdr:from>
    <xdr:to>
      <xdr:col>52</xdr:col>
      <xdr:colOff>469348</xdr:colOff>
      <xdr:row>243</xdr:row>
      <xdr:rowOff>66670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82EB6540-8F21-41AD-88EE-DB5F8700D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245</xdr:row>
      <xdr:rowOff>0</xdr:rowOff>
    </xdr:from>
    <xdr:to>
      <xdr:col>52</xdr:col>
      <xdr:colOff>469348</xdr:colOff>
      <xdr:row>272</xdr:row>
      <xdr:rowOff>66671</xdr:rowOff>
    </xdr:to>
    <xdr:graphicFrame macro="">
      <xdr:nvGraphicFramePr>
        <xdr:cNvPr id="14" name="Grafiek 13">
          <a:extLst>
            <a:ext uri="{FF2B5EF4-FFF2-40B4-BE49-F238E27FC236}">
              <a16:creationId xmlns:a16="http://schemas.microsoft.com/office/drawing/2014/main" id="{7169F5AC-4F9D-4BA2-8D0C-5596EB27F2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274</xdr:row>
      <xdr:rowOff>0</xdr:rowOff>
    </xdr:from>
    <xdr:to>
      <xdr:col>52</xdr:col>
      <xdr:colOff>469348</xdr:colOff>
      <xdr:row>301</xdr:row>
      <xdr:rowOff>66671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7EB3D8C2-F6C3-4D72-98CA-525344D10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303</xdr:row>
      <xdr:rowOff>0</xdr:rowOff>
    </xdr:from>
    <xdr:to>
      <xdr:col>52</xdr:col>
      <xdr:colOff>469348</xdr:colOff>
      <xdr:row>330</xdr:row>
      <xdr:rowOff>66670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A2A1C9C1-D94C-418B-AD80-411D23BCC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143</xdr:row>
      <xdr:rowOff>22247</xdr:rowOff>
    </xdr:from>
    <xdr:to>
      <xdr:col>22</xdr:col>
      <xdr:colOff>293076</xdr:colOff>
      <xdr:row>175</xdr:row>
      <xdr:rowOff>12211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4CED17E7-CF88-4EDD-AD90-3A3BB0FB3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bruiker\Documents\afstuderen\inhoudelijk\overig%20en%20dataverwerking\voorbeeld%20berekening%20grafi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 data-analyse"/>
      <sheetName val="oefendraaitabel"/>
      <sheetName val="vegetatiedata"/>
      <sheetName val="Potvaldata"/>
      <sheetName val="Gebiedscodes"/>
      <sheetName val="Bodemsoorten"/>
      <sheetName val="Aantal srtn vlinders+hommels"/>
      <sheetName val="Waardplanten"/>
    </sheetNames>
    <sheetDataSet>
      <sheetData sheetId="0"/>
      <sheetData sheetId="1"/>
      <sheetData sheetId="2"/>
      <sheetData sheetId="3">
        <row r="2">
          <cell r="A2" t="str">
            <v>Gebiedcode</v>
          </cell>
          <cell r="B2" t="str">
            <v>Naam gebied</v>
          </cell>
          <cell r="C2" t="str">
            <v>Maategel</v>
          </cell>
          <cell r="D2" t="str">
            <v>Aantal soorten per dag</v>
          </cell>
          <cell r="E2" t="str">
            <v>Aantal individuen per dag</v>
          </cell>
        </row>
        <row r="3">
          <cell r="A3" t="str">
            <v>BW-B</v>
          </cell>
          <cell r="B3" t="str">
            <v xml:space="preserve">Beekbergerwoud B </v>
          </cell>
          <cell r="C3" t="str">
            <v>C</v>
          </cell>
          <cell r="D3">
            <v>0.41176470588235292</v>
          </cell>
          <cell r="E3">
            <v>12.558823529411764</v>
          </cell>
        </row>
        <row r="4">
          <cell r="A4" t="str">
            <v>BW-B</v>
          </cell>
          <cell r="B4" t="str">
            <v xml:space="preserve">Beekbergerwoud B </v>
          </cell>
          <cell r="C4" t="str">
            <v>ZB</v>
          </cell>
          <cell r="D4">
            <v>0.35294117647058826</v>
          </cell>
          <cell r="E4">
            <v>16.176470588235293</v>
          </cell>
        </row>
        <row r="5">
          <cell r="A5" t="str">
            <v>BW-C</v>
          </cell>
          <cell r="B5" t="str">
            <v xml:space="preserve">Beekbergerwoud C </v>
          </cell>
          <cell r="C5" t="str">
            <v>C</v>
          </cell>
          <cell r="D5">
            <v>0.47058823529411764</v>
          </cell>
          <cell r="E5">
            <v>11.352941176470589</v>
          </cell>
        </row>
        <row r="6">
          <cell r="A6" t="str">
            <v>BW-C</v>
          </cell>
          <cell r="B6" t="str">
            <v xml:space="preserve">Beekbergerwoud C </v>
          </cell>
          <cell r="C6" t="str">
            <v>ZB</v>
          </cell>
          <cell r="D6">
            <v>0.58823529411764708</v>
          </cell>
          <cell r="E6">
            <v>18.382352941176471</v>
          </cell>
        </row>
        <row r="7">
          <cell r="A7" t="str">
            <v>DH-B</v>
          </cell>
          <cell r="B7" t="str">
            <v xml:space="preserve">De Haere B </v>
          </cell>
          <cell r="C7" t="str">
            <v>ZO</v>
          </cell>
          <cell r="D7">
            <v>0.17391304347826086</v>
          </cell>
          <cell r="E7">
            <v>4.6956521739130439</v>
          </cell>
        </row>
        <row r="8">
          <cell r="A8" t="str">
            <v>DH-B</v>
          </cell>
          <cell r="B8" t="str">
            <v xml:space="preserve">De Haere B </v>
          </cell>
          <cell r="C8" t="str">
            <v>C</v>
          </cell>
          <cell r="D8">
            <v>0.39130434782608697</v>
          </cell>
          <cell r="E8">
            <v>7</v>
          </cell>
        </row>
        <row r="9">
          <cell r="A9" t="str">
            <v>DH-C</v>
          </cell>
          <cell r="B9" t="str">
            <v xml:space="preserve">De Haere C </v>
          </cell>
          <cell r="C9" t="str">
            <v>C</v>
          </cell>
          <cell r="D9">
            <v>0.39130434782608697</v>
          </cell>
          <cell r="E9">
            <v>2.1739130434782608</v>
          </cell>
        </row>
        <row r="10">
          <cell r="A10" t="str">
            <v>DH-C</v>
          </cell>
          <cell r="B10" t="str">
            <v xml:space="preserve">De Haere C </v>
          </cell>
          <cell r="C10" t="str">
            <v>ZO</v>
          </cell>
          <cell r="D10">
            <v>0.56521739130434778</v>
          </cell>
          <cell r="E10">
            <v>5.6956521739130439</v>
          </cell>
        </row>
        <row r="11">
          <cell r="A11" t="str">
            <v>EH-A</v>
          </cell>
          <cell r="B11" t="str">
            <v xml:space="preserve">Elshof A </v>
          </cell>
          <cell r="C11" t="str">
            <v>ZB</v>
          </cell>
          <cell r="D11">
            <v>0.38461538461538464</v>
          </cell>
          <cell r="E11">
            <v>0.65384615384615385</v>
          </cell>
        </row>
        <row r="12">
          <cell r="A12" t="str">
            <v>EH-A</v>
          </cell>
          <cell r="B12" t="str">
            <v xml:space="preserve">Elshof A </v>
          </cell>
          <cell r="C12" t="str">
            <v>C</v>
          </cell>
          <cell r="D12">
            <v>0.69230769230769229</v>
          </cell>
          <cell r="E12">
            <v>1.6153846153846154</v>
          </cell>
        </row>
        <row r="13">
          <cell r="A13" t="str">
            <v>EH-A</v>
          </cell>
          <cell r="B13" t="str">
            <v xml:space="preserve">Elshof A </v>
          </cell>
          <cell r="C13" t="str">
            <v>ZO</v>
          </cell>
          <cell r="D13">
            <v>0.69230769230769229</v>
          </cell>
          <cell r="E13">
            <v>2.2307692307692308</v>
          </cell>
        </row>
        <row r="14">
          <cell r="A14" t="str">
            <v>GV-A</v>
          </cell>
          <cell r="B14" t="str">
            <v xml:space="preserve">Grote Veld A </v>
          </cell>
          <cell r="C14" t="str">
            <v>ZB</v>
          </cell>
          <cell r="D14">
            <v>0.6428571428571429</v>
          </cell>
          <cell r="E14">
            <v>17.714285714285715</v>
          </cell>
        </row>
        <row r="15">
          <cell r="A15" t="str">
            <v>GV-A</v>
          </cell>
          <cell r="B15" t="str">
            <v xml:space="preserve">Grote Veld A </v>
          </cell>
          <cell r="C15" t="str">
            <v>C</v>
          </cell>
          <cell r="D15">
            <v>0.6428571428571429</v>
          </cell>
          <cell r="E15">
            <v>4.3571428571428568</v>
          </cell>
        </row>
        <row r="16">
          <cell r="A16" t="str">
            <v>LB-B</v>
          </cell>
          <cell r="B16" t="str">
            <v xml:space="preserve">Lampenbroek B </v>
          </cell>
          <cell r="C16" t="str">
            <v>C</v>
          </cell>
          <cell r="D16">
            <v>0.7142857142857143</v>
          </cell>
          <cell r="E16">
            <v>22.80952380952381</v>
          </cell>
        </row>
        <row r="17">
          <cell r="A17" t="str">
            <v>LB-B</v>
          </cell>
          <cell r="B17" t="str">
            <v xml:space="preserve">Lampenbroek B </v>
          </cell>
          <cell r="C17" t="str">
            <v>ZB</v>
          </cell>
          <cell r="D17">
            <v>0.66666666666666663</v>
          </cell>
          <cell r="E17">
            <v>35.023809523809526</v>
          </cell>
        </row>
        <row r="18">
          <cell r="A18" t="str">
            <v>LB-D</v>
          </cell>
          <cell r="B18" t="str">
            <v xml:space="preserve">Lampenbroek D </v>
          </cell>
          <cell r="C18" t="str">
            <v>ZB</v>
          </cell>
          <cell r="D18">
            <v>1.1538461538461537</v>
          </cell>
          <cell r="E18">
            <v>47.46153846153846</v>
          </cell>
        </row>
        <row r="19">
          <cell r="A19" t="str">
            <v>LB-D</v>
          </cell>
          <cell r="B19" t="str">
            <v xml:space="preserve">Lampenbroek D </v>
          </cell>
          <cell r="C19" t="str">
            <v>C</v>
          </cell>
          <cell r="D19">
            <v>0.92307692307692313</v>
          </cell>
          <cell r="E19">
            <v>10.23076923076923</v>
          </cell>
        </row>
        <row r="20">
          <cell r="A20" t="str">
            <v>LB-E</v>
          </cell>
          <cell r="B20" t="str">
            <v xml:space="preserve">Lampenbroek E </v>
          </cell>
          <cell r="C20" t="str">
            <v>ZB</v>
          </cell>
          <cell r="D20">
            <v>0.76190476190476186</v>
          </cell>
          <cell r="E20">
            <v>17.642857142857142</v>
          </cell>
        </row>
        <row r="21">
          <cell r="A21" t="str">
            <v>LB-E</v>
          </cell>
          <cell r="B21" t="str">
            <v xml:space="preserve">Lampenbroek E </v>
          </cell>
          <cell r="C21" t="str">
            <v>C</v>
          </cell>
          <cell r="D21">
            <v>0.5714285714285714</v>
          </cell>
          <cell r="E21">
            <v>16.761904761904763</v>
          </cell>
        </row>
        <row r="22">
          <cell r="A22" t="str">
            <v>LZ-A</v>
          </cell>
          <cell r="B22" t="str">
            <v xml:space="preserve">Lingezegen A </v>
          </cell>
          <cell r="C22" t="str">
            <v>C</v>
          </cell>
          <cell r="D22">
            <v>0.54545454545454541</v>
          </cell>
          <cell r="E22">
            <v>2.8636363636363638</v>
          </cell>
        </row>
        <row r="23">
          <cell r="A23" t="str">
            <v>LZ-A</v>
          </cell>
          <cell r="B23" t="str">
            <v xml:space="preserve">Lingezegen A </v>
          </cell>
          <cell r="C23" t="str">
            <v>ZO</v>
          </cell>
          <cell r="D23">
            <v>0.59090909090909094</v>
          </cell>
          <cell r="E23">
            <v>8.0227272727272734</v>
          </cell>
        </row>
        <row r="24">
          <cell r="A24" t="str">
            <v>LZ-B</v>
          </cell>
          <cell r="B24" t="str">
            <v xml:space="preserve">Lingezegen B </v>
          </cell>
          <cell r="C24" t="str">
            <v>ZB</v>
          </cell>
          <cell r="D24">
            <v>0.5</v>
          </cell>
          <cell r="E24">
            <v>12.727272727272727</v>
          </cell>
        </row>
        <row r="25">
          <cell r="A25" t="str">
            <v>LZ-B</v>
          </cell>
          <cell r="B25" t="str">
            <v xml:space="preserve">Lingezegen B </v>
          </cell>
          <cell r="C25" t="str">
            <v>C</v>
          </cell>
          <cell r="D25">
            <v>0.54545454545454541</v>
          </cell>
          <cell r="E25">
            <v>7.4772727272727275</v>
          </cell>
        </row>
        <row r="26">
          <cell r="A26" t="str">
            <v>LZ-C</v>
          </cell>
          <cell r="B26" t="str">
            <v xml:space="preserve">Lingezegen C </v>
          </cell>
          <cell r="C26" t="str">
            <v>ZB</v>
          </cell>
          <cell r="D26">
            <v>0.5</v>
          </cell>
          <cell r="E26">
            <v>7.6136363636363633</v>
          </cell>
        </row>
        <row r="27">
          <cell r="A27" t="str">
            <v>LZ-C</v>
          </cell>
          <cell r="B27" t="str">
            <v xml:space="preserve">Lingezegen C </v>
          </cell>
          <cell r="C27" t="str">
            <v>C</v>
          </cell>
          <cell r="D27">
            <v>0.54545454545454541</v>
          </cell>
          <cell r="E27">
            <v>10.681818181818182</v>
          </cell>
        </row>
        <row r="28">
          <cell r="A28" t="str">
            <v>LH-A</v>
          </cell>
          <cell r="B28" t="str">
            <v xml:space="preserve">Loenense Hooilanden A </v>
          </cell>
          <cell r="C28" t="str">
            <v>ZB</v>
          </cell>
          <cell r="D28">
            <v>0.52380952380952384</v>
          </cell>
          <cell r="E28">
            <v>9.9523809523809526</v>
          </cell>
        </row>
        <row r="29">
          <cell r="A29" t="str">
            <v>LH-A</v>
          </cell>
          <cell r="B29" t="str">
            <v xml:space="preserve">Loenense Hooilanden A </v>
          </cell>
          <cell r="C29" t="str">
            <v>C</v>
          </cell>
          <cell r="D29">
            <v>0.5714285714285714</v>
          </cell>
          <cell r="E29">
            <v>8.9523809523809526</v>
          </cell>
        </row>
        <row r="30">
          <cell r="A30" t="str">
            <v>LH-B</v>
          </cell>
          <cell r="B30" t="str">
            <v xml:space="preserve">Loenense Hooilanden B </v>
          </cell>
          <cell r="C30" t="str">
            <v>ZB</v>
          </cell>
          <cell r="D30">
            <v>0.5714285714285714</v>
          </cell>
          <cell r="E30">
            <v>14</v>
          </cell>
        </row>
        <row r="31">
          <cell r="A31" t="str">
            <v>LH-B</v>
          </cell>
          <cell r="B31" t="str">
            <v xml:space="preserve">Loenense Hooilanden B </v>
          </cell>
          <cell r="C31" t="str">
            <v>C</v>
          </cell>
          <cell r="D31">
            <v>0.61904761904761907</v>
          </cell>
          <cell r="E31">
            <v>5.9761904761904763</v>
          </cell>
        </row>
        <row r="32">
          <cell r="A32" t="str">
            <v>LO-A</v>
          </cell>
          <cell r="B32" t="str">
            <v xml:space="preserve">Loohuis A </v>
          </cell>
          <cell r="C32" t="str">
            <v>C</v>
          </cell>
          <cell r="D32">
            <v>0.38461538461538464</v>
          </cell>
          <cell r="E32">
            <v>3.9615384615384617</v>
          </cell>
        </row>
        <row r="33">
          <cell r="A33" t="str">
            <v>LO-A</v>
          </cell>
          <cell r="B33" t="str">
            <v xml:space="preserve">Loohuis A </v>
          </cell>
          <cell r="C33" t="str">
            <v>ZB</v>
          </cell>
          <cell r="D33">
            <v>0.35897435897435898</v>
          </cell>
          <cell r="E33">
            <v>7.384615384615385</v>
          </cell>
        </row>
        <row r="34">
          <cell r="A34" t="str">
            <v>ME-B</v>
          </cell>
          <cell r="B34" t="str">
            <v xml:space="preserve">Mentink B </v>
          </cell>
          <cell r="C34" t="str">
            <v>ZO</v>
          </cell>
          <cell r="D34">
            <v>0.48</v>
          </cell>
          <cell r="E34">
            <v>4.67</v>
          </cell>
        </row>
        <row r="35">
          <cell r="A35" t="str">
            <v>ME-B</v>
          </cell>
          <cell r="B35" t="str">
            <v xml:space="preserve">Mentink B </v>
          </cell>
          <cell r="C35" t="str">
            <v>C</v>
          </cell>
          <cell r="D35">
            <v>0.4</v>
          </cell>
          <cell r="E35">
            <v>3.6</v>
          </cell>
        </row>
        <row r="36">
          <cell r="A36" t="str">
            <v>SB-A</v>
          </cell>
          <cell r="B36" t="str">
            <v xml:space="preserve">Storteldersbeek A </v>
          </cell>
          <cell r="C36" t="str">
            <v>C</v>
          </cell>
          <cell r="D36">
            <v>0.30769230769230771</v>
          </cell>
          <cell r="E36">
            <v>5.2820512820512819</v>
          </cell>
        </row>
        <row r="37">
          <cell r="A37" t="str">
            <v>SB-A</v>
          </cell>
          <cell r="B37" t="str">
            <v xml:space="preserve">Storteldersbeek A </v>
          </cell>
          <cell r="C37" t="str">
            <v>ZO</v>
          </cell>
          <cell r="D37">
            <v>0.41025641025641024</v>
          </cell>
          <cell r="E37">
            <v>7.2435897435897436</v>
          </cell>
        </row>
        <row r="38">
          <cell r="A38" t="str">
            <v>WA-A</v>
          </cell>
          <cell r="B38" t="str">
            <v xml:space="preserve">Walien A </v>
          </cell>
          <cell r="C38" t="str">
            <v>C</v>
          </cell>
          <cell r="D38">
            <v>1</v>
          </cell>
          <cell r="E38">
            <v>5.4642857142857144</v>
          </cell>
        </row>
        <row r="39">
          <cell r="A39" t="str">
            <v>WA-A</v>
          </cell>
          <cell r="B39" t="str">
            <v xml:space="preserve">Walien A </v>
          </cell>
          <cell r="C39" t="str">
            <v>ZB</v>
          </cell>
          <cell r="D39">
            <v>0.8571428571428571</v>
          </cell>
          <cell r="E39">
            <v>10.535714285714286</v>
          </cell>
        </row>
        <row r="40">
          <cell r="A40" t="str">
            <v>WN-A</v>
          </cell>
          <cell r="B40" t="str">
            <v xml:space="preserve">Welna A </v>
          </cell>
          <cell r="C40" t="str">
            <v>ZO</v>
          </cell>
          <cell r="D40">
            <v>0.47826086956521741</v>
          </cell>
          <cell r="E40">
            <v>17.978260869565219</v>
          </cell>
        </row>
        <row r="41">
          <cell r="A41" t="str">
            <v>WN-A</v>
          </cell>
          <cell r="B41" t="str">
            <v xml:space="preserve">Welna A </v>
          </cell>
          <cell r="C41" t="str">
            <v>C</v>
          </cell>
          <cell r="D41">
            <v>0.47826086956521741</v>
          </cell>
          <cell r="E41">
            <v>13.239130434782609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B217"/>
  <sheetViews>
    <sheetView tabSelected="1" zoomScale="150" zoomScaleNormal="150" workbookViewId="0">
      <pane xSplit="6" ySplit="3" topLeftCell="BF207" activePane="bottomRight" state="frozen"/>
      <selection pane="topRight" activeCell="G1" sqref="G1"/>
      <selection pane="bottomLeft" activeCell="A4" sqref="A4"/>
      <selection pane="bottomRight" activeCell="A2" sqref="A2:BB128"/>
    </sheetView>
  </sheetViews>
  <sheetFormatPr defaultRowHeight="15" x14ac:dyDescent="0.25"/>
  <cols>
    <col min="1" max="1" width="8.140625" customWidth="1"/>
    <col min="2" max="2" width="25.7109375" customWidth="1"/>
    <col min="3" max="3" width="5.28515625" hidden="1" customWidth="1"/>
    <col min="4" max="4" width="15.28515625" hidden="1" customWidth="1"/>
    <col min="5" max="5" width="5.42578125" customWidth="1"/>
    <col min="6" max="6" width="14" style="78" customWidth="1"/>
    <col min="7" max="10" width="4.5703125" hidden="1" customWidth="1"/>
    <col min="11" max="11" width="1" hidden="1" customWidth="1"/>
    <col min="12" max="12" width="6.28515625" style="74" customWidth="1"/>
    <col min="13" max="13" width="4.5703125" hidden="1" customWidth="1"/>
    <col min="14" max="14" width="6.42578125" customWidth="1"/>
    <col min="15" max="15" width="4.5703125" customWidth="1"/>
    <col min="16" max="16" width="5.42578125" customWidth="1"/>
    <col min="17" max="18" width="4.5703125" customWidth="1"/>
    <col min="19" max="19" width="5" customWidth="1"/>
    <col min="20" max="20" width="3.7109375" customWidth="1"/>
    <col min="21" max="23" width="4.5703125" customWidth="1"/>
    <col min="24" max="24" width="4.5703125" style="28" customWidth="1"/>
    <col min="25" max="25" width="3.85546875" customWidth="1"/>
    <col min="26" max="26" width="6" customWidth="1"/>
    <col min="27" max="27" width="10.140625" customWidth="1"/>
    <col min="28" max="28" width="6.28515625" customWidth="1"/>
    <col min="29" max="29" width="13.28515625" customWidth="1"/>
    <col min="30" max="36" width="8" hidden="1" customWidth="1"/>
    <col min="37" max="37" width="11.7109375" customWidth="1"/>
    <col min="38" max="38" width="8" hidden="1" customWidth="1"/>
    <col min="39" max="39" width="4.5703125" customWidth="1"/>
    <col min="40" max="40" width="4.140625" customWidth="1"/>
    <col min="41" max="41" width="3.7109375" customWidth="1"/>
    <col min="42" max="42" width="17.85546875" hidden="1" customWidth="1"/>
    <col min="43" max="43" width="4.42578125" customWidth="1"/>
    <col min="44" max="44" width="3.42578125" customWidth="1"/>
    <col min="45" max="45" width="4.5703125" customWidth="1"/>
    <col min="46" max="46" width="4.42578125" style="78" customWidth="1"/>
    <col min="47" max="47" width="22.7109375" hidden="1" customWidth="1"/>
    <col min="48" max="48" width="14.28515625" style="78" hidden="1" customWidth="1"/>
    <col min="49" max="49" width="6" customWidth="1"/>
    <col min="50" max="50" width="6.42578125" style="78" customWidth="1"/>
    <col min="51" max="51" width="5.85546875" customWidth="1"/>
    <col min="52" max="52" width="6.7109375" style="78" customWidth="1"/>
    <col min="53" max="53" width="4.7109375" style="120" customWidth="1"/>
    <col min="54" max="54" width="4.140625" style="120" customWidth="1"/>
  </cols>
  <sheetData>
    <row r="1" spans="1:54" ht="37.5" x14ac:dyDescent="0.3">
      <c r="C1" s="2" t="s">
        <v>9</v>
      </c>
      <c r="D1" s="2" t="s">
        <v>112</v>
      </c>
      <c r="G1" s="1" t="s">
        <v>11</v>
      </c>
      <c r="H1" s="1"/>
      <c r="I1" s="1"/>
      <c r="J1" s="1"/>
      <c r="K1" s="1"/>
      <c r="L1" s="71"/>
    </row>
    <row r="2" spans="1:54" s="16" customFormat="1" ht="18.75" x14ac:dyDescent="0.3">
      <c r="C2" s="2"/>
      <c r="D2" s="2"/>
      <c r="E2" s="17"/>
      <c r="F2" s="179"/>
      <c r="G2" s="18" t="s">
        <v>18</v>
      </c>
      <c r="H2" s="18"/>
      <c r="I2" s="18"/>
      <c r="J2" s="18"/>
      <c r="K2" s="18"/>
      <c r="L2" s="198"/>
      <c r="M2" s="19"/>
      <c r="N2" s="216"/>
      <c r="O2" s="217"/>
      <c r="P2" s="217"/>
      <c r="Q2" s="217"/>
      <c r="R2" s="217"/>
      <c r="S2" s="217"/>
      <c r="T2" s="217"/>
      <c r="U2" s="217"/>
      <c r="V2" s="217"/>
      <c r="W2" s="217"/>
      <c r="X2" s="218"/>
      <c r="Y2" s="217"/>
      <c r="Z2" s="219"/>
      <c r="AA2" s="220" t="s">
        <v>690</v>
      </c>
      <c r="AB2" s="201"/>
      <c r="AC2" s="199" t="s">
        <v>691</v>
      </c>
      <c r="AD2" s="20"/>
      <c r="AE2" s="20"/>
      <c r="AF2" s="20"/>
      <c r="AG2" s="20"/>
      <c r="AH2" s="20"/>
      <c r="AI2" s="20"/>
      <c r="AJ2" s="20"/>
      <c r="AK2" s="199"/>
      <c r="AL2" s="20"/>
      <c r="AM2" s="208" t="s">
        <v>693</v>
      </c>
      <c r="AN2" s="209"/>
      <c r="AO2" s="210"/>
      <c r="AP2" s="21"/>
      <c r="AQ2" s="208"/>
      <c r="AR2" s="209"/>
      <c r="AS2" s="209"/>
      <c r="AT2" s="210"/>
      <c r="AU2" s="21"/>
      <c r="AV2" s="79"/>
      <c r="AW2" s="173"/>
      <c r="AX2" s="174"/>
      <c r="AY2" s="174"/>
      <c r="AZ2" s="175"/>
      <c r="BA2" s="176"/>
      <c r="BB2" s="176"/>
    </row>
    <row r="3" spans="1:54" s="16" customFormat="1" ht="18.75" x14ac:dyDescent="0.3">
      <c r="C3" s="2"/>
      <c r="D3" s="2"/>
      <c r="E3" s="17"/>
      <c r="F3" s="179"/>
      <c r="G3" s="22" t="s">
        <v>19</v>
      </c>
      <c r="H3" s="22"/>
      <c r="I3" s="22"/>
      <c r="J3" s="22"/>
      <c r="K3" s="22"/>
      <c r="L3" s="200"/>
      <c r="M3" s="22"/>
      <c r="N3" s="202" t="s">
        <v>93</v>
      </c>
      <c r="O3" s="203"/>
      <c r="P3" s="203"/>
      <c r="Q3" s="203"/>
      <c r="R3" s="203"/>
      <c r="S3" s="203"/>
      <c r="T3" s="203"/>
      <c r="U3" s="203"/>
      <c r="V3" s="203"/>
      <c r="W3" s="203"/>
      <c r="X3" s="204"/>
      <c r="Y3" s="203"/>
      <c r="Z3" s="205"/>
      <c r="AA3" s="221" t="s">
        <v>695</v>
      </c>
      <c r="AB3" s="206"/>
      <c r="AC3" s="207" t="s">
        <v>692</v>
      </c>
      <c r="AD3" s="23"/>
      <c r="AE3" s="23"/>
      <c r="AF3" s="24"/>
      <c r="AG3" s="25" t="s">
        <v>25</v>
      </c>
      <c r="AH3" s="25"/>
      <c r="AI3" s="25"/>
      <c r="AJ3" s="25"/>
      <c r="AK3" s="207" t="s">
        <v>25</v>
      </c>
      <c r="AL3" s="25" t="s">
        <v>98</v>
      </c>
      <c r="AM3" s="211" t="s">
        <v>682</v>
      </c>
      <c r="AN3" s="212"/>
      <c r="AO3" s="212"/>
      <c r="AQ3" s="212"/>
      <c r="AR3" s="212"/>
      <c r="AS3" s="212"/>
      <c r="AT3" s="212"/>
      <c r="AU3" s="27" t="s">
        <v>640</v>
      </c>
      <c r="AV3" s="80" t="s">
        <v>107</v>
      </c>
      <c r="AW3" s="213" t="s">
        <v>152</v>
      </c>
      <c r="AX3" s="214"/>
      <c r="AY3" s="214"/>
      <c r="AZ3" s="215"/>
      <c r="BA3" s="177"/>
      <c r="BB3" s="178"/>
    </row>
    <row r="4" spans="1:54" s="8" customFormat="1" ht="179.25" customHeight="1" x14ac:dyDescent="0.25">
      <c r="A4" s="224" t="s">
        <v>684</v>
      </c>
      <c r="B4" s="225" t="s">
        <v>685</v>
      </c>
      <c r="C4" s="9"/>
      <c r="D4" s="9"/>
      <c r="E4" s="224" t="s">
        <v>87</v>
      </c>
      <c r="F4" s="226" t="s">
        <v>10</v>
      </c>
      <c r="G4" s="10" t="s">
        <v>100</v>
      </c>
      <c r="H4" s="10" t="s">
        <v>101</v>
      </c>
      <c r="I4" s="10" t="s">
        <v>150</v>
      </c>
      <c r="J4" s="10" t="s">
        <v>140</v>
      </c>
      <c r="K4" s="10" t="s">
        <v>15</v>
      </c>
      <c r="L4" s="189" t="s">
        <v>689</v>
      </c>
      <c r="M4" s="10" t="s">
        <v>141</v>
      </c>
      <c r="N4" s="190" t="s">
        <v>707</v>
      </c>
      <c r="O4" s="190" t="s">
        <v>708</v>
      </c>
      <c r="P4" s="190" t="s">
        <v>24</v>
      </c>
      <c r="Q4" s="190" t="s">
        <v>686</v>
      </c>
      <c r="R4" s="190" t="s">
        <v>687</v>
      </c>
      <c r="S4" s="190" t="s">
        <v>700</v>
      </c>
      <c r="T4" s="190" t="s">
        <v>688</v>
      </c>
      <c r="U4" s="190" t="s">
        <v>701</v>
      </c>
      <c r="V4" s="190" t="s">
        <v>702</v>
      </c>
      <c r="W4" s="190" t="s">
        <v>703</v>
      </c>
      <c r="X4" s="191" t="s">
        <v>704</v>
      </c>
      <c r="Y4" s="190" t="s">
        <v>705</v>
      </c>
      <c r="Z4" s="190" t="s">
        <v>706</v>
      </c>
      <c r="AA4" s="192" t="s">
        <v>102</v>
      </c>
      <c r="AB4" s="192" t="s">
        <v>713</v>
      </c>
      <c r="AC4" s="193" t="s">
        <v>696</v>
      </c>
      <c r="AD4" s="11" t="s">
        <v>110</v>
      </c>
      <c r="AE4" s="12" t="s">
        <v>109</v>
      </c>
      <c r="AF4" s="13" t="s">
        <v>111</v>
      </c>
      <c r="AG4" s="12" t="s">
        <v>108</v>
      </c>
      <c r="AH4" s="12" t="s">
        <v>145</v>
      </c>
      <c r="AI4" s="12" t="s">
        <v>146</v>
      </c>
      <c r="AJ4" s="12" t="s">
        <v>147</v>
      </c>
      <c r="AK4" s="193" t="s">
        <v>697</v>
      </c>
      <c r="AL4" s="14" t="s">
        <v>97</v>
      </c>
      <c r="AM4" s="222" t="s">
        <v>698</v>
      </c>
      <c r="AN4" s="223" t="s">
        <v>699</v>
      </c>
      <c r="AO4" s="222" t="s">
        <v>709</v>
      </c>
      <c r="AP4" s="26" t="s">
        <v>90</v>
      </c>
      <c r="AQ4" s="222" t="s">
        <v>710</v>
      </c>
      <c r="AR4" s="222" t="s">
        <v>711</v>
      </c>
      <c r="AS4" s="222" t="s">
        <v>712</v>
      </c>
      <c r="AT4" s="222" t="s">
        <v>694</v>
      </c>
      <c r="AU4" s="15"/>
      <c r="AV4" s="81"/>
      <c r="AW4" s="194" t="s">
        <v>153</v>
      </c>
      <c r="AX4" s="195" t="s">
        <v>154</v>
      </c>
      <c r="AY4" s="196" t="s">
        <v>643</v>
      </c>
      <c r="AZ4" s="195" t="s">
        <v>644</v>
      </c>
      <c r="BA4" s="197" t="s">
        <v>652</v>
      </c>
      <c r="BB4" s="197" t="s">
        <v>673</v>
      </c>
    </row>
    <row r="5" spans="1:54" s="46" customFormat="1" ht="7.5" hidden="1" customHeight="1" x14ac:dyDescent="0.25">
      <c r="A5" s="38" t="s">
        <v>4</v>
      </c>
      <c r="B5" s="39" t="s">
        <v>117</v>
      </c>
      <c r="C5" s="48">
        <v>17</v>
      </c>
      <c r="D5" s="48" t="str">
        <f>IF(SUM(G5:AV5)&gt;0,"geteld","")</f>
        <v>geteld</v>
      </c>
      <c r="E5" s="39" t="str">
        <f>VLOOKUP(A5,Qgis_export!$J$1:$L$161,3,FALSE)</f>
        <v>C</v>
      </c>
      <c r="F5" s="38">
        <v>17</v>
      </c>
      <c r="G5" s="46">
        <v>23</v>
      </c>
      <c r="I5" s="46">
        <f>G5+H5</f>
        <v>23</v>
      </c>
      <c r="K5" s="46">
        <v>2</v>
      </c>
      <c r="L5" s="72">
        <f>SUM(I5,J5,K5,M5)</f>
        <v>69</v>
      </c>
      <c r="M5" s="46">
        <v>44</v>
      </c>
      <c r="N5" s="38">
        <v>11</v>
      </c>
      <c r="O5" s="38"/>
      <c r="P5" s="38"/>
      <c r="Q5" s="38"/>
      <c r="R5" s="38">
        <v>1</v>
      </c>
      <c r="S5" s="38"/>
      <c r="T5" s="38"/>
      <c r="U5" s="38"/>
      <c r="V5" s="38"/>
      <c r="W5" s="38"/>
      <c r="X5" s="41"/>
      <c r="Y5" s="38"/>
      <c r="Z5" s="38"/>
      <c r="AB5" s="46">
        <v>140</v>
      </c>
      <c r="AE5" s="46">
        <v>1</v>
      </c>
      <c r="AT5" s="82"/>
      <c r="AV5" s="82"/>
      <c r="AW5" s="46">
        <f t="shared" ref="AW5" si="0">COUNT(L5,N5:AC5,AK5,AM5:AO5,AQ5:AT5)</f>
        <v>4</v>
      </c>
      <c r="AX5" s="82">
        <f t="shared" ref="AX5" si="1">SUM(L5,N5:AC5,AK5,AM5:AO5,AQ5:AT5)</f>
        <v>221</v>
      </c>
      <c r="AY5" s="101">
        <f t="shared" ref="AY5:AY36" si="2">AW5/F5</f>
        <v>0.23529411764705882</v>
      </c>
      <c r="AZ5" s="102">
        <f t="shared" ref="AZ5:AZ36" si="3">AX5/F5</f>
        <v>13</v>
      </c>
      <c r="BA5" s="121">
        <f>IFERROR(VLOOKUP(A5,'bedekking kruiden'!$A$1:$D$45,4,FALSE),"")</f>
        <v>40</v>
      </c>
    </row>
    <row r="6" spans="1:54" s="38" customFormat="1" ht="15" customHeight="1" x14ac:dyDescent="0.25">
      <c r="A6" s="38" t="s">
        <v>269</v>
      </c>
      <c r="B6" s="39" t="s">
        <v>117</v>
      </c>
      <c r="C6" s="50"/>
      <c r="D6" s="50"/>
      <c r="E6" s="39" t="s">
        <v>178</v>
      </c>
      <c r="F6" s="83">
        <v>17</v>
      </c>
      <c r="L6" s="183">
        <f t="shared" ref="L6:AV6" si="4">IF(((L5+L7)/2)=0,"",((L5+L7)/2))</f>
        <v>56</v>
      </c>
      <c r="M6" s="38">
        <f t="shared" si="4"/>
        <v>43</v>
      </c>
      <c r="N6" s="183">
        <f t="shared" si="4"/>
        <v>10.5</v>
      </c>
      <c r="O6" s="183">
        <f t="shared" si="4"/>
        <v>9.5</v>
      </c>
      <c r="P6" s="183">
        <f t="shared" si="4"/>
        <v>1.5</v>
      </c>
      <c r="Q6" s="183" t="str">
        <f t="shared" si="4"/>
        <v/>
      </c>
      <c r="R6" s="183">
        <f t="shared" si="4"/>
        <v>0.5</v>
      </c>
      <c r="S6" s="183" t="str">
        <f t="shared" si="4"/>
        <v/>
      </c>
      <c r="T6" s="183" t="str">
        <f t="shared" si="4"/>
        <v/>
      </c>
      <c r="U6" s="183" t="str">
        <f t="shared" si="4"/>
        <v/>
      </c>
      <c r="V6" s="183" t="str">
        <f t="shared" si="4"/>
        <v/>
      </c>
      <c r="W6" s="183" t="str">
        <f t="shared" si="4"/>
        <v/>
      </c>
      <c r="X6" s="183" t="str">
        <f t="shared" si="4"/>
        <v/>
      </c>
      <c r="Y6" s="183" t="str">
        <f t="shared" si="4"/>
        <v/>
      </c>
      <c r="Z6" s="183" t="str">
        <f t="shared" si="4"/>
        <v/>
      </c>
      <c r="AA6" s="183" t="str">
        <f t="shared" si="4"/>
        <v/>
      </c>
      <c r="AB6" s="183">
        <f t="shared" si="4"/>
        <v>134</v>
      </c>
      <c r="AC6" s="183" t="str">
        <f t="shared" si="4"/>
        <v/>
      </c>
      <c r="AD6" s="38" t="str">
        <f t="shared" si="4"/>
        <v/>
      </c>
      <c r="AE6" s="38">
        <f t="shared" si="4"/>
        <v>0.5</v>
      </c>
      <c r="AF6" s="38" t="str">
        <f t="shared" si="4"/>
        <v/>
      </c>
      <c r="AG6" s="38" t="str">
        <f t="shared" si="4"/>
        <v/>
      </c>
      <c r="AH6" s="38" t="str">
        <f t="shared" si="4"/>
        <v/>
      </c>
      <c r="AI6" s="38" t="str">
        <f t="shared" si="4"/>
        <v/>
      </c>
      <c r="AJ6" s="38" t="str">
        <f t="shared" si="4"/>
        <v/>
      </c>
      <c r="AK6" s="183" t="str">
        <f t="shared" si="4"/>
        <v/>
      </c>
      <c r="AL6" s="38" t="str">
        <f t="shared" si="4"/>
        <v/>
      </c>
      <c r="AM6" s="183">
        <f t="shared" si="4"/>
        <v>1.5</v>
      </c>
      <c r="AN6" s="183" t="str">
        <f t="shared" si="4"/>
        <v/>
      </c>
      <c r="AO6" s="183" t="str">
        <f t="shared" si="4"/>
        <v/>
      </c>
      <c r="AP6" s="38" t="str">
        <f t="shared" si="4"/>
        <v/>
      </c>
      <c r="AQ6" s="183" t="str">
        <f t="shared" si="4"/>
        <v/>
      </c>
      <c r="AR6" s="183" t="str">
        <f t="shared" si="4"/>
        <v/>
      </c>
      <c r="AS6" s="183" t="str">
        <f t="shared" si="4"/>
        <v/>
      </c>
      <c r="AT6" s="183" t="str">
        <f t="shared" si="4"/>
        <v/>
      </c>
      <c r="AU6" s="38" t="str">
        <f t="shared" si="4"/>
        <v/>
      </c>
      <c r="AV6" s="38" t="str">
        <f t="shared" si="4"/>
        <v/>
      </c>
      <c r="AW6" s="183">
        <f t="shared" ref="AW6:AW37" si="5">COUNT(L6,N6:AC6,AK6,AM6:AO6,AQ6:AT6)</f>
        <v>7</v>
      </c>
      <c r="AX6" s="183">
        <f t="shared" ref="AX6:AX37" si="6">SUM(L6,N6:AC6,AK6,AM6:AO6,AQ6:AT6)</f>
        <v>213.5</v>
      </c>
      <c r="AY6" s="184">
        <f t="shared" si="2"/>
        <v>0.41176470588235292</v>
      </c>
      <c r="AZ6" s="184">
        <f t="shared" si="3"/>
        <v>12.558823529411764</v>
      </c>
      <c r="BA6" s="183">
        <f>(BA5+BA7)/2</f>
        <v>30</v>
      </c>
      <c r="BB6" s="183"/>
    </row>
    <row r="7" spans="1:54" s="4" customFormat="1" ht="15" hidden="1" customHeight="1" x14ac:dyDescent="0.25">
      <c r="A7" s="38" t="s">
        <v>118</v>
      </c>
      <c r="B7" s="39" t="s">
        <v>117</v>
      </c>
      <c r="C7" s="50">
        <v>17</v>
      </c>
      <c r="D7" s="50" t="str">
        <f>IF(SUM(G7:AV7)&gt;0,"geteld","")</f>
        <v>geteld</v>
      </c>
      <c r="E7" s="39" t="str">
        <f>VLOOKUP(A7,Qgis_export!$J$1:$L$161,3,FALSE)</f>
        <v>C</v>
      </c>
      <c r="F7" s="38">
        <v>17</v>
      </c>
      <c r="G7" s="38"/>
      <c r="H7" s="38"/>
      <c r="I7" s="38">
        <f>G7+H7</f>
        <v>0</v>
      </c>
      <c r="J7" s="38"/>
      <c r="K7" s="38">
        <v>1</v>
      </c>
      <c r="L7" s="72">
        <f>SUM(I7,J7,K7,M7)</f>
        <v>43</v>
      </c>
      <c r="M7" s="38">
        <v>42</v>
      </c>
      <c r="N7" s="38">
        <v>10</v>
      </c>
      <c r="O7" s="38">
        <v>19</v>
      </c>
      <c r="P7" s="38">
        <v>3</v>
      </c>
      <c r="Q7" s="38"/>
      <c r="R7" s="38"/>
      <c r="S7" s="38"/>
      <c r="T7" s="38"/>
      <c r="U7" s="38"/>
      <c r="V7" s="38"/>
      <c r="W7" s="38"/>
      <c r="X7" s="41"/>
      <c r="Y7" s="38"/>
      <c r="Z7" s="38"/>
      <c r="AA7" s="38"/>
      <c r="AB7" s="38">
        <v>128</v>
      </c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>
        <v>3</v>
      </c>
      <c r="AN7" s="38"/>
      <c r="AO7" s="38"/>
      <c r="AP7" s="38"/>
      <c r="AQ7" s="38"/>
      <c r="AR7" s="38"/>
      <c r="AS7" s="38"/>
      <c r="AT7" s="83"/>
      <c r="AU7" s="38"/>
      <c r="AV7" s="83"/>
      <c r="AW7" s="38">
        <f t="shared" si="5"/>
        <v>6</v>
      </c>
      <c r="AX7" s="83">
        <f t="shared" si="6"/>
        <v>206</v>
      </c>
      <c r="AY7" s="92">
        <f t="shared" si="2"/>
        <v>0.35294117647058826</v>
      </c>
      <c r="AZ7" s="93">
        <f t="shared" si="3"/>
        <v>12.117647058823529</v>
      </c>
      <c r="BA7" s="122">
        <f>IFERROR(VLOOKUP(A7,'bedekking kruiden'!$A$1:$D$45,4,FALSE),"")</f>
        <v>20</v>
      </c>
    </row>
    <row r="8" spans="1:54" s="3" customFormat="1" ht="20.25" hidden="1" customHeight="1" x14ac:dyDescent="0.25">
      <c r="A8" s="33" t="s">
        <v>119</v>
      </c>
      <c r="B8" s="34" t="s">
        <v>117</v>
      </c>
      <c r="C8" s="52">
        <v>17</v>
      </c>
      <c r="D8" s="52" t="str">
        <f>IF(SUM(G8:AV8)&gt;0,"geteld","")</f>
        <v>geteld</v>
      </c>
      <c r="E8" s="34" t="str">
        <f>VLOOKUP(A8,Qgis_export!$J$1:$L$161,3,FALSE)</f>
        <v>ZB</v>
      </c>
      <c r="F8" s="33">
        <v>17</v>
      </c>
      <c r="G8" s="33">
        <v>16</v>
      </c>
      <c r="H8" s="33"/>
      <c r="I8" s="33">
        <f>G8+H8</f>
        <v>16</v>
      </c>
      <c r="J8" s="33"/>
      <c r="K8" s="33">
        <v>6</v>
      </c>
      <c r="L8" s="73">
        <f>SUM(I8,J8,K8,M8)</f>
        <v>96</v>
      </c>
      <c r="M8" s="33">
        <v>74</v>
      </c>
      <c r="N8" s="33">
        <v>60</v>
      </c>
      <c r="O8" s="33">
        <v>24</v>
      </c>
      <c r="P8" s="33"/>
      <c r="Q8" s="33"/>
      <c r="R8" s="33"/>
      <c r="S8" s="33"/>
      <c r="T8" s="33"/>
      <c r="U8" s="33"/>
      <c r="V8" s="33"/>
      <c r="W8" s="33"/>
      <c r="X8" s="37"/>
      <c r="Y8" s="33"/>
      <c r="Z8" s="33"/>
      <c r="AA8" s="33"/>
      <c r="AB8" s="33">
        <v>100</v>
      </c>
      <c r="AC8" s="33"/>
      <c r="AD8" s="33"/>
      <c r="AE8" s="33"/>
      <c r="AF8" s="33"/>
      <c r="AG8" s="33"/>
      <c r="AH8" s="33"/>
      <c r="AI8" s="33"/>
      <c r="AJ8" s="33"/>
      <c r="AK8" s="33">
        <v>5</v>
      </c>
      <c r="AL8" s="33"/>
      <c r="AM8" s="33"/>
      <c r="AN8" s="33"/>
      <c r="AO8" s="33"/>
      <c r="AP8" s="33"/>
      <c r="AQ8" s="33"/>
      <c r="AR8" s="33"/>
      <c r="AS8" s="33"/>
      <c r="AT8" s="84"/>
      <c r="AU8" s="33"/>
      <c r="AV8" s="84"/>
      <c r="AW8" s="3">
        <f t="shared" si="5"/>
        <v>5</v>
      </c>
      <c r="AX8" s="84">
        <f t="shared" si="6"/>
        <v>285</v>
      </c>
      <c r="AY8" s="95">
        <f t="shared" si="2"/>
        <v>0.29411764705882354</v>
      </c>
      <c r="AZ8" s="96">
        <f t="shared" si="3"/>
        <v>16.764705882352942</v>
      </c>
      <c r="BA8" s="123">
        <f>IFERROR(VLOOKUP(A8,'bedekking kruiden'!$A$1:$D$45,4,FALSE),"")</f>
        <v>60</v>
      </c>
    </row>
    <row r="9" spans="1:54" s="54" customFormat="1" ht="15" customHeight="1" x14ac:dyDescent="0.25">
      <c r="A9" s="54" t="s">
        <v>269</v>
      </c>
      <c r="B9" s="55" t="s">
        <v>117</v>
      </c>
      <c r="C9" s="56"/>
      <c r="D9" s="56"/>
      <c r="E9" s="55" t="s">
        <v>173</v>
      </c>
      <c r="F9" s="85">
        <v>17</v>
      </c>
      <c r="L9" s="185">
        <f t="shared" ref="L9:AV9" si="7">IF(((L8+L10)/2)=0,"",((L8+L10)/2))</f>
        <v>84</v>
      </c>
      <c r="M9" s="54">
        <f t="shared" si="7"/>
        <v>67</v>
      </c>
      <c r="N9" s="185">
        <f t="shared" si="7"/>
        <v>70</v>
      </c>
      <c r="O9" s="185">
        <f t="shared" si="7"/>
        <v>24.5</v>
      </c>
      <c r="P9" s="185" t="str">
        <f t="shared" si="7"/>
        <v/>
      </c>
      <c r="Q9" s="185" t="str">
        <f t="shared" si="7"/>
        <v/>
      </c>
      <c r="R9" s="185" t="str">
        <f t="shared" si="7"/>
        <v/>
      </c>
      <c r="S9" s="185" t="str">
        <f t="shared" si="7"/>
        <v/>
      </c>
      <c r="T9" s="185" t="str">
        <f t="shared" si="7"/>
        <v/>
      </c>
      <c r="U9" s="185" t="str">
        <f t="shared" si="7"/>
        <v/>
      </c>
      <c r="V9" s="185" t="str">
        <f t="shared" si="7"/>
        <v/>
      </c>
      <c r="W9" s="185" t="str">
        <f t="shared" si="7"/>
        <v/>
      </c>
      <c r="X9" s="185" t="str">
        <f t="shared" si="7"/>
        <v/>
      </c>
      <c r="Y9" s="185" t="str">
        <f t="shared" si="7"/>
        <v/>
      </c>
      <c r="Z9" s="185" t="str">
        <f t="shared" si="7"/>
        <v/>
      </c>
      <c r="AA9" s="185" t="str">
        <f t="shared" si="7"/>
        <v/>
      </c>
      <c r="AB9" s="185">
        <f t="shared" si="7"/>
        <v>90</v>
      </c>
      <c r="AC9" s="185" t="str">
        <f t="shared" si="7"/>
        <v/>
      </c>
      <c r="AD9" s="54" t="str">
        <f t="shared" si="7"/>
        <v/>
      </c>
      <c r="AE9" s="54">
        <f t="shared" si="7"/>
        <v>1.5</v>
      </c>
      <c r="AF9" s="54" t="str">
        <f t="shared" si="7"/>
        <v/>
      </c>
      <c r="AG9" s="54" t="str">
        <f t="shared" si="7"/>
        <v/>
      </c>
      <c r="AH9" s="54" t="str">
        <f t="shared" si="7"/>
        <v/>
      </c>
      <c r="AI9" s="54" t="str">
        <f t="shared" si="7"/>
        <v/>
      </c>
      <c r="AJ9" s="54" t="str">
        <f t="shared" si="7"/>
        <v/>
      </c>
      <c r="AK9" s="185">
        <f t="shared" si="7"/>
        <v>6</v>
      </c>
      <c r="AL9" s="54" t="str">
        <f t="shared" si="7"/>
        <v/>
      </c>
      <c r="AM9" s="185" t="str">
        <f t="shared" si="7"/>
        <v/>
      </c>
      <c r="AN9" s="185" t="str">
        <f t="shared" si="7"/>
        <v/>
      </c>
      <c r="AO9" s="185">
        <f t="shared" si="7"/>
        <v>0.5</v>
      </c>
      <c r="AP9" s="54">
        <f t="shared" si="7"/>
        <v>0.5</v>
      </c>
      <c r="AQ9" s="185" t="str">
        <f t="shared" si="7"/>
        <v/>
      </c>
      <c r="AR9" s="185" t="str">
        <f t="shared" si="7"/>
        <v/>
      </c>
      <c r="AS9" s="185" t="str">
        <f t="shared" si="7"/>
        <v/>
      </c>
      <c r="AT9" s="185" t="str">
        <f t="shared" si="7"/>
        <v/>
      </c>
      <c r="AU9" s="54" t="str">
        <f t="shared" si="7"/>
        <v/>
      </c>
      <c r="AV9" s="54" t="str">
        <f t="shared" si="7"/>
        <v/>
      </c>
      <c r="AW9" s="185">
        <f t="shared" si="5"/>
        <v>6</v>
      </c>
      <c r="AX9" s="185">
        <f t="shared" si="6"/>
        <v>275</v>
      </c>
      <c r="AY9" s="186">
        <f t="shared" si="2"/>
        <v>0.35294117647058826</v>
      </c>
      <c r="AZ9" s="186">
        <f t="shared" si="3"/>
        <v>16.176470588235293</v>
      </c>
      <c r="BA9" s="185">
        <f>(BA8+BA10)/2</f>
        <v>60</v>
      </c>
      <c r="BB9" s="185">
        <f>BA9-BA6</f>
        <v>30</v>
      </c>
    </row>
    <row r="10" spans="1:54" s="3" customFormat="1" ht="18.75" hidden="1" customHeight="1" x14ac:dyDescent="0.25">
      <c r="A10" s="54" t="s">
        <v>120</v>
      </c>
      <c r="B10" s="34" t="s">
        <v>117</v>
      </c>
      <c r="C10" s="56">
        <v>17</v>
      </c>
      <c r="D10" s="56" t="str">
        <f>IF(SUM(G10:AV10)&gt;0,"geteld","")</f>
        <v>geteld</v>
      </c>
      <c r="E10" s="55" t="str">
        <f>VLOOKUP(A10,Qgis_export!$J$1:$L$161,3,FALSE)</f>
        <v>ZB</v>
      </c>
      <c r="F10" s="54">
        <v>17</v>
      </c>
      <c r="G10" s="54">
        <v>3</v>
      </c>
      <c r="H10" s="54"/>
      <c r="I10" s="33">
        <f>G10+H10</f>
        <v>3</v>
      </c>
      <c r="J10" s="54"/>
      <c r="K10" s="54">
        <v>9</v>
      </c>
      <c r="L10" s="76">
        <f>SUM(I10,J10,K10,M10)</f>
        <v>72</v>
      </c>
      <c r="M10" s="54">
        <v>60</v>
      </c>
      <c r="N10" s="54">
        <v>80</v>
      </c>
      <c r="O10" s="54">
        <v>25</v>
      </c>
      <c r="P10" s="54"/>
      <c r="Q10" s="54"/>
      <c r="R10" s="54"/>
      <c r="S10" s="54"/>
      <c r="T10" s="54"/>
      <c r="U10" s="54"/>
      <c r="V10" s="54"/>
      <c r="W10" s="54"/>
      <c r="X10" s="57"/>
      <c r="Y10" s="54"/>
      <c r="Z10" s="54"/>
      <c r="AA10" s="54"/>
      <c r="AB10" s="54">
        <v>80</v>
      </c>
      <c r="AC10" s="54"/>
      <c r="AD10" s="54"/>
      <c r="AE10" s="54">
        <v>3</v>
      </c>
      <c r="AF10" s="54"/>
      <c r="AG10" s="54"/>
      <c r="AH10" s="54"/>
      <c r="AI10" s="54"/>
      <c r="AJ10" s="54"/>
      <c r="AK10" s="54">
        <v>7</v>
      </c>
      <c r="AL10" s="54"/>
      <c r="AM10" s="54"/>
      <c r="AN10" s="54"/>
      <c r="AO10" s="54">
        <v>1</v>
      </c>
      <c r="AP10" s="54">
        <v>1</v>
      </c>
      <c r="AQ10" s="54"/>
      <c r="AR10" s="54"/>
      <c r="AS10" s="54"/>
      <c r="AT10" s="85"/>
      <c r="AU10" s="54"/>
      <c r="AV10" s="85"/>
      <c r="AW10" s="3">
        <f t="shared" si="5"/>
        <v>6</v>
      </c>
      <c r="AX10" s="84">
        <f t="shared" si="6"/>
        <v>265</v>
      </c>
      <c r="AY10" s="95">
        <f t="shared" si="2"/>
        <v>0.35294117647058826</v>
      </c>
      <c r="AZ10" s="96">
        <f t="shared" si="3"/>
        <v>15.588235294117647</v>
      </c>
      <c r="BA10" s="123">
        <f>IFERROR(VLOOKUP(A10,'bedekking kruiden'!$A$1:$D$45,4,FALSE),"")</f>
        <v>60</v>
      </c>
    </row>
    <row r="11" spans="1:54" s="3" customFormat="1" ht="12" hidden="1" customHeight="1" x14ac:dyDescent="0.25">
      <c r="A11" s="46" t="s">
        <v>5</v>
      </c>
      <c r="B11" s="39" t="s">
        <v>121</v>
      </c>
      <c r="C11" s="48">
        <v>18</v>
      </c>
      <c r="D11" s="48" t="str">
        <f>IF(SUM(G11:AV11)&gt;0,"geteld","")</f>
        <v>geteld</v>
      </c>
      <c r="E11" s="39" t="str">
        <f>VLOOKUP(A11,Qgis_export!$J$1:$L$161,3,FALSE)</f>
        <v>C</v>
      </c>
      <c r="F11" s="46">
        <v>17</v>
      </c>
      <c r="G11" s="46"/>
      <c r="H11" s="46"/>
      <c r="I11" s="46">
        <f>G11+H11</f>
        <v>0</v>
      </c>
      <c r="J11" s="46"/>
      <c r="K11" s="46"/>
      <c r="L11" s="72">
        <f>SUM(I11,J11,K11,M11)</f>
        <v>60</v>
      </c>
      <c r="M11" s="46">
        <v>60</v>
      </c>
      <c r="N11" s="46">
        <v>6</v>
      </c>
      <c r="O11" s="46">
        <v>1</v>
      </c>
      <c r="P11" s="46">
        <v>53</v>
      </c>
      <c r="Q11" s="46"/>
      <c r="R11" s="46">
        <v>1</v>
      </c>
      <c r="S11" s="46"/>
      <c r="T11" s="46"/>
      <c r="U11" s="46"/>
      <c r="V11" s="46"/>
      <c r="W11" s="46"/>
      <c r="X11" s="49"/>
      <c r="Y11" s="46"/>
      <c r="Z11" s="46"/>
      <c r="AA11" s="46"/>
      <c r="AB11" s="46">
        <v>136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>
        <v>1</v>
      </c>
      <c r="AP11" s="46"/>
      <c r="AQ11" s="46"/>
      <c r="AR11" s="46"/>
      <c r="AS11" s="46"/>
      <c r="AT11" s="82"/>
      <c r="AU11" s="46"/>
      <c r="AV11" s="82"/>
      <c r="AW11" s="4">
        <f t="shared" si="5"/>
        <v>7</v>
      </c>
      <c r="AX11" s="83">
        <f t="shared" si="6"/>
        <v>258</v>
      </c>
      <c r="AY11" s="94">
        <f t="shared" si="2"/>
        <v>0.41176470588235292</v>
      </c>
      <c r="AZ11" s="93">
        <f t="shared" si="3"/>
        <v>15.176470588235293</v>
      </c>
      <c r="BA11" s="122">
        <f>IFERROR(VLOOKUP(A11,'bedekking kruiden'!$A$1:$D$45,4,FALSE),"")</f>
        <v>20</v>
      </c>
    </row>
    <row r="12" spans="1:54" s="4" customFormat="1" ht="15" customHeight="1" x14ac:dyDescent="0.25">
      <c r="A12" s="38" t="s">
        <v>261</v>
      </c>
      <c r="B12" s="39" t="s">
        <v>121</v>
      </c>
      <c r="C12" s="50"/>
      <c r="D12" s="50"/>
      <c r="E12" s="39" t="s">
        <v>178</v>
      </c>
      <c r="F12" s="83">
        <v>17</v>
      </c>
      <c r="G12" s="38"/>
      <c r="H12" s="38"/>
      <c r="I12" s="38"/>
      <c r="J12" s="38"/>
      <c r="K12" s="38"/>
      <c r="L12" s="183">
        <f t="shared" ref="L12:AV12" si="8">IF(((L11+L13)/2)=0,"",((L11+L13)/2))</f>
        <v>51</v>
      </c>
      <c r="M12" s="38">
        <f t="shared" si="8"/>
        <v>41.5</v>
      </c>
      <c r="N12" s="183">
        <f t="shared" si="8"/>
        <v>4</v>
      </c>
      <c r="O12" s="183">
        <f t="shared" si="8"/>
        <v>0.5</v>
      </c>
      <c r="P12" s="183">
        <f t="shared" si="8"/>
        <v>38</v>
      </c>
      <c r="Q12" s="183" t="str">
        <f t="shared" si="8"/>
        <v/>
      </c>
      <c r="R12" s="183">
        <f t="shared" si="8"/>
        <v>0.5</v>
      </c>
      <c r="S12" s="183" t="str">
        <f t="shared" si="8"/>
        <v/>
      </c>
      <c r="T12" s="183" t="str">
        <f t="shared" si="8"/>
        <v/>
      </c>
      <c r="U12" s="183" t="str">
        <f t="shared" si="8"/>
        <v/>
      </c>
      <c r="V12" s="183" t="str">
        <f t="shared" si="8"/>
        <v/>
      </c>
      <c r="W12" s="183" t="str">
        <f t="shared" si="8"/>
        <v/>
      </c>
      <c r="X12" s="183" t="str">
        <f t="shared" si="8"/>
        <v/>
      </c>
      <c r="Y12" s="183" t="str">
        <f t="shared" si="8"/>
        <v/>
      </c>
      <c r="Z12" s="183" t="str">
        <f t="shared" si="8"/>
        <v/>
      </c>
      <c r="AA12" s="183" t="str">
        <f t="shared" si="8"/>
        <v/>
      </c>
      <c r="AB12" s="183">
        <f t="shared" si="8"/>
        <v>98</v>
      </c>
      <c r="AC12" s="183" t="str">
        <f t="shared" si="8"/>
        <v/>
      </c>
      <c r="AD12" s="38" t="str">
        <f t="shared" si="8"/>
        <v/>
      </c>
      <c r="AE12" s="38" t="str">
        <f t="shared" si="8"/>
        <v/>
      </c>
      <c r="AF12" s="38" t="str">
        <f t="shared" si="8"/>
        <v/>
      </c>
      <c r="AG12" s="38" t="str">
        <f t="shared" si="8"/>
        <v/>
      </c>
      <c r="AH12" s="38" t="str">
        <f t="shared" si="8"/>
        <v/>
      </c>
      <c r="AI12" s="38" t="str">
        <f t="shared" si="8"/>
        <v/>
      </c>
      <c r="AJ12" s="38" t="str">
        <f t="shared" si="8"/>
        <v/>
      </c>
      <c r="AK12" s="183" t="str">
        <f t="shared" si="8"/>
        <v/>
      </c>
      <c r="AL12" s="38" t="str">
        <f t="shared" si="8"/>
        <v/>
      </c>
      <c r="AM12" s="183" t="str">
        <f t="shared" si="8"/>
        <v/>
      </c>
      <c r="AN12" s="183" t="str">
        <f t="shared" si="8"/>
        <v/>
      </c>
      <c r="AO12" s="183">
        <f t="shared" si="8"/>
        <v>0.5</v>
      </c>
      <c r="AP12" s="38" t="str">
        <f t="shared" si="8"/>
        <v/>
      </c>
      <c r="AQ12" s="183" t="str">
        <f t="shared" si="8"/>
        <v/>
      </c>
      <c r="AR12" s="183" t="str">
        <f t="shared" si="8"/>
        <v/>
      </c>
      <c r="AS12" s="183" t="str">
        <f t="shared" si="8"/>
        <v/>
      </c>
      <c r="AT12" s="183">
        <f t="shared" si="8"/>
        <v>0.5</v>
      </c>
      <c r="AU12" s="38" t="str">
        <f t="shared" si="8"/>
        <v/>
      </c>
      <c r="AV12" s="38" t="str">
        <f t="shared" si="8"/>
        <v/>
      </c>
      <c r="AW12" s="183">
        <f t="shared" si="5"/>
        <v>8</v>
      </c>
      <c r="AX12" s="183">
        <f t="shared" si="6"/>
        <v>193</v>
      </c>
      <c r="AY12" s="184">
        <f t="shared" si="2"/>
        <v>0.47058823529411764</v>
      </c>
      <c r="AZ12" s="184">
        <f t="shared" si="3"/>
        <v>11.352941176470589</v>
      </c>
      <c r="BA12" s="183">
        <f>(BA11+BA13)/2</f>
        <v>20</v>
      </c>
      <c r="BB12" s="183"/>
    </row>
    <row r="13" spans="1:54" s="3" customFormat="1" ht="15" hidden="1" customHeight="1" x14ac:dyDescent="0.25">
      <c r="A13" s="38" t="s">
        <v>6</v>
      </c>
      <c r="B13" s="39" t="s">
        <v>121</v>
      </c>
      <c r="C13" s="50">
        <v>18</v>
      </c>
      <c r="D13" s="50" t="str">
        <f>IF(SUM(G13:AV13)&gt;0,"geteld","")</f>
        <v>geteld</v>
      </c>
      <c r="E13" s="39" t="str">
        <f>VLOOKUP(A13,Qgis_export!$J$1:$L$161,3,FALSE)</f>
        <v>C</v>
      </c>
      <c r="F13" s="38">
        <v>17</v>
      </c>
      <c r="G13" s="38"/>
      <c r="H13" s="38">
        <v>19</v>
      </c>
      <c r="I13" s="38">
        <f>G13+H13</f>
        <v>19</v>
      </c>
      <c r="J13" s="38"/>
      <c r="K13" s="38"/>
      <c r="L13" s="72">
        <f>SUM(I13,J13,K13,M13)</f>
        <v>42</v>
      </c>
      <c r="M13" s="38">
        <v>23</v>
      </c>
      <c r="N13" s="38">
        <v>2</v>
      </c>
      <c r="O13" s="38"/>
      <c r="P13" s="38">
        <v>23</v>
      </c>
      <c r="Q13" s="38"/>
      <c r="R13" s="38"/>
      <c r="S13" s="38"/>
      <c r="T13" s="38"/>
      <c r="U13" s="38"/>
      <c r="V13" s="38"/>
      <c r="W13" s="38"/>
      <c r="X13" s="41"/>
      <c r="Y13" s="38"/>
      <c r="Z13" s="38"/>
      <c r="AA13" s="38"/>
      <c r="AB13" s="38">
        <v>60</v>
      </c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83">
        <v>1</v>
      </c>
      <c r="AU13" s="38"/>
      <c r="AV13" s="83"/>
      <c r="AW13" s="38">
        <f t="shared" si="5"/>
        <v>5</v>
      </c>
      <c r="AX13" s="83">
        <f t="shared" si="6"/>
        <v>128</v>
      </c>
      <c r="AY13" s="92">
        <f t="shared" si="2"/>
        <v>0.29411764705882354</v>
      </c>
      <c r="AZ13" s="93">
        <f t="shared" si="3"/>
        <v>7.5294117647058822</v>
      </c>
      <c r="BA13" s="122">
        <f>IFERROR(VLOOKUP(A13,'bedekking kruiden'!$A$1:$D$45,4,FALSE),"")</f>
        <v>20</v>
      </c>
    </row>
    <row r="14" spans="1:54" s="4" customFormat="1" ht="15" hidden="1" customHeight="1" x14ac:dyDescent="0.25">
      <c r="A14" s="33" t="s">
        <v>7</v>
      </c>
      <c r="B14" s="34" t="s">
        <v>121</v>
      </c>
      <c r="C14" s="52">
        <v>18</v>
      </c>
      <c r="D14" s="52" t="str">
        <f>IF(SUM(G14:AV14)&gt;0,"geteld","")</f>
        <v>geteld</v>
      </c>
      <c r="E14" s="34" t="str">
        <f>VLOOKUP(A14,Qgis_export!$J$1:$L$161,3,FALSE)</f>
        <v>ZB</v>
      </c>
      <c r="F14" s="33">
        <v>17</v>
      </c>
      <c r="G14" s="33"/>
      <c r="H14" s="33"/>
      <c r="I14" s="33">
        <f>G14+H14</f>
        <v>0</v>
      </c>
      <c r="J14" s="33"/>
      <c r="K14" s="33">
        <v>3</v>
      </c>
      <c r="L14" s="73">
        <f>SUM(I14,J14,K14,M14)</f>
        <v>67</v>
      </c>
      <c r="M14" s="33">
        <v>64</v>
      </c>
      <c r="N14" s="33">
        <v>19</v>
      </c>
      <c r="O14" s="33"/>
      <c r="P14" s="33">
        <v>24</v>
      </c>
      <c r="Q14" s="33"/>
      <c r="R14" s="33">
        <v>6</v>
      </c>
      <c r="S14" s="33"/>
      <c r="T14" s="33"/>
      <c r="U14" s="33"/>
      <c r="V14" s="33"/>
      <c r="W14" s="33"/>
      <c r="X14" s="37"/>
      <c r="Y14" s="33"/>
      <c r="Z14" s="33">
        <v>1</v>
      </c>
      <c r="AA14" s="33"/>
      <c r="AB14" s="33">
        <v>76</v>
      </c>
      <c r="AC14" s="33"/>
      <c r="AD14" s="33"/>
      <c r="AE14" s="33">
        <v>1</v>
      </c>
      <c r="AF14" s="33"/>
      <c r="AG14" s="33"/>
      <c r="AH14" s="33"/>
      <c r="AI14" s="33"/>
      <c r="AJ14" s="33"/>
      <c r="AK14" s="33">
        <v>2</v>
      </c>
      <c r="AL14" s="33"/>
      <c r="AM14" s="33"/>
      <c r="AN14" s="33"/>
      <c r="AO14" s="33"/>
      <c r="AP14" s="33"/>
      <c r="AQ14" s="33"/>
      <c r="AR14" s="33"/>
      <c r="AS14" s="33"/>
      <c r="AT14" s="84">
        <v>2</v>
      </c>
      <c r="AU14" s="33"/>
      <c r="AV14" s="84"/>
      <c r="AW14" s="3">
        <f t="shared" si="5"/>
        <v>8</v>
      </c>
      <c r="AX14" s="84">
        <f t="shared" si="6"/>
        <v>197</v>
      </c>
      <c r="AY14" s="95">
        <f t="shared" si="2"/>
        <v>0.47058823529411764</v>
      </c>
      <c r="AZ14" s="96">
        <f t="shared" si="3"/>
        <v>11.588235294117647</v>
      </c>
      <c r="BA14" s="123">
        <f>IFERROR(VLOOKUP(A14,'bedekking kruiden'!$A$1:$D$45,4,FALSE),"")</f>
        <v>50</v>
      </c>
    </row>
    <row r="15" spans="1:54" s="54" customFormat="1" ht="15" customHeight="1" x14ac:dyDescent="0.25">
      <c r="A15" s="54" t="s">
        <v>261</v>
      </c>
      <c r="B15" s="55" t="s">
        <v>121</v>
      </c>
      <c r="C15" s="56"/>
      <c r="D15" s="56"/>
      <c r="E15" s="55" t="s">
        <v>173</v>
      </c>
      <c r="F15" s="85">
        <v>17</v>
      </c>
      <c r="L15" s="185">
        <f t="shared" ref="L15:AV15" si="9">IF(((L14+L16)/2)=0,"",((L14+L16)/2))</f>
        <v>69</v>
      </c>
      <c r="M15" s="54">
        <f t="shared" si="9"/>
        <v>64.5</v>
      </c>
      <c r="N15" s="185">
        <f t="shared" si="9"/>
        <v>69.5</v>
      </c>
      <c r="O15" s="185">
        <f t="shared" si="9"/>
        <v>9</v>
      </c>
      <c r="P15" s="185">
        <f t="shared" si="9"/>
        <v>24</v>
      </c>
      <c r="Q15" s="185" t="str">
        <f t="shared" si="9"/>
        <v/>
      </c>
      <c r="R15" s="185">
        <f t="shared" si="9"/>
        <v>4</v>
      </c>
      <c r="S15" s="185" t="str">
        <f t="shared" si="9"/>
        <v/>
      </c>
      <c r="T15" s="185" t="str">
        <f t="shared" si="9"/>
        <v/>
      </c>
      <c r="U15" s="185" t="str">
        <f t="shared" si="9"/>
        <v/>
      </c>
      <c r="V15" s="185" t="str">
        <f t="shared" si="9"/>
        <v/>
      </c>
      <c r="W15" s="185" t="str">
        <f t="shared" si="9"/>
        <v/>
      </c>
      <c r="X15" s="185" t="str">
        <f t="shared" si="9"/>
        <v/>
      </c>
      <c r="Y15" s="185" t="str">
        <f t="shared" si="9"/>
        <v/>
      </c>
      <c r="Z15" s="185">
        <f t="shared" si="9"/>
        <v>1.5</v>
      </c>
      <c r="AA15" s="185" t="str">
        <f t="shared" si="9"/>
        <v/>
      </c>
      <c r="AB15" s="185">
        <f t="shared" si="9"/>
        <v>130</v>
      </c>
      <c r="AC15" s="185">
        <f t="shared" si="9"/>
        <v>1.5</v>
      </c>
      <c r="AD15" s="54" t="str">
        <f t="shared" si="9"/>
        <v/>
      </c>
      <c r="AE15" s="54">
        <f t="shared" si="9"/>
        <v>1.5</v>
      </c>
      <c r="AF15" s="54" t="str">
        <f t="shared" si="9"/>
        <v/>
      </c>
      <c r="AG15" s="54" t="str">
        <f t="shared" si="9"/>
        <v/>
      </c>
      <c r="AH15" s="54" t="str">
        <f t="shared" si="9"/>
        <v/>
      </c>
      <c r="AI15" s="54" t="str">
        <f t="shared" si="9"/>
        <v/>
      </c>
      <c r="AJ15" s="54" t="str">
        <f t="shared" si="9"/>
        <v/>
      </c>
      <c r="AK15" s="185">
        <f t="shared" si="9"/>
        <v>2</v>
      </c>
      <c r="AL15" s="54" t="str">
        <f t="shared" si="9"/>
        <v/>
      </c>
      <c r="AM15" s="185" t="str">
        <f t="shared" si="9"/>
        <v/>
      </c>
      <c r="AN15" s="185" t="str">
        <f t="shared" si="9"/>
        <v/>
      </c>
      <c r="AO15" s="185" t="str">
        <f t="shared" si="9"/>
        <v/>
      </c>
      <c r="AP15" s="54" t="str">
        <f t="shared" si="9"/>
        <v/>
      </c>
      <c r="AQ15" s="185" t="str">
        <f t="shared" si="9"/>
        <v/>
      </c>
      <c r="AR15" s="185" t="str">
        <f t="shared" si="9"/>
        <v/>
      </c>
      <c r="AS15" s="185" t="str">
        <f t="shared" si="9"/>
        <v/>
      </c>
      <c r="AT15" s="185">
        <f t="shared" si="9"/>
        <v>2</v>
      </c>
      <c r="AU15" s="54" t="str">
        <f t="shared" si="9"/>
        <v/>
      </c>
      <c r="AV15" s="54" t="str">
        <f t="shared" si="9"/>
        <v/>
      </c>
      <c r="AW15" s="185">
        <f t="shared" si="5"/>
        <v>10</v>
      </c>
      <c r="AX15" s="185">
        <f t="shared" si="6"/>
        <v>312.5</v>
      </c>
      <c r="AY15" s="186">
        <f t="shared" si="2"/>
        <v>0.58823529411764708</v>
      </c>
      <c r="AZ15" s="186">
        <f t="shared" si="3"/>
        <v>18.382352941176471</v>
      </c>
      <c r="BA15" s="185">
        <f>(BA14+BA16)/2</f>
        <v>60</v>
      </c>
      <c r="BB15" s="185">
        <f>BA15-BA12</f>
        <v>40</v>
      </c>
    </row>
    <row r="16" spans="1:54" s="4" customFormat="1" ht="15" hidden="1" customHeight="1" x14ac:dyDescent="0.25">
      <c r="A16" s="54" t="s">
        <v>8</v>
      </c>
      <c r="B16" s="34" t="s">
        <v>121</v>
      </c>
      <c r="C16" s="56">
        <v>18</v>
      </c>
      <c r="D16" s="56" t="str">
        <f>IF(SUM(G16:AV16)&gt;0,"geteld","")</f>
        <v>geteld</v>
      </c>
      <c r="E16" s="55" t="str">
        <f>VLOOKUP(A16,Qgis_export!$J$1:$L$161,3,FALSE)</f>
        <v>ZB</v>
      </c>
      <c r="F16" s="54">
        <v>17</v>
      </c>
      <c r="G16" s="54">
        <v>4</v>
      </c>
      <c r="H16" s="54"/>
      <c r="I16" s="33">
        <f>G16+H16</f>
        <v>4</v>
      </c>
      <c r="J16" s="54"/>
      <c r="K16" s="54">
        <v>2</v>
      </c>
      <c r="L16" s="73">
        <f>SUM(I16,J16,K16,M16)</f>
        <v>71</v>
      </c>
      <c r="M16" s="54">
        <v>65</v>
      </c>
      <c r="N16" s="33">
        <v>120</v>
      </c>
      <c r="O16" s="33">
        <v>18</v>
      </c>
      <c r="P16" s="33">
        <v>24</v>
      </c>
      <c r="Q16" s="33"/>
      <c r="R16" s="33">
        <v>2</v>
      </c>
      <c r="S16" s="33"/>
      <c r="T16" s="33"/>
      <c r="U16" s="33"/>
      <c r="V16" s="33"/>
      <c r="W16" s="33"/>
      <c r="X16" s="37"/>
      <c r="Y16" s="33"/>
      <c r="Z16" s="33">
        <v>2</v>
      </c>
      <c r="AA16" s="33"/>
      <c r="AB16" s="33">
        <v>184</v>
      </c>
      <c r="AC16" s="33">
        <v>3</v>
      </c>
      <c r="AD16" s="54"/>
      <c r="AE16" s="54">
        <v>2</v>
      </c>
      <c r="AF16" s="54"/>
      <c r="AG16" s="54"/>
      <c r="AH16" s="54"/>
      <c r="AI16" s="54"/>
      <c r="AJ16" s="54"/>
      <c r="AK16" s="33">
        <v>2</v>
      </c>
      <c r="AL16" s="54"/>
      <c r="AM16" s="33"/>
      <c r="AN16" s="33"/>
      <c r="AO16" s="33"/>
      <c r="AP16" s="54"/>
      <c r="AQ16" s="33"/>
      <c r="AR16" s="33"/>
      <c r="AS16" s="33"/>
      <c r="AT16" s="84">
        <v>2</v>
      </c>
      <c r="AU16" s="54"/>
      <c r="AV16" s="85"/>
      <c r="AW16" s="3">
        <f t="shared" si="5"/>
        <v>10</v>
      </c>
      <c r="AX16" s="84">
        <f t="shared" si="6"/>
        <v>428</v>
      </c>
      <c r="AY16" s="95">
        <f t="shared" si="2"/>
        <v>0.58823529411764708</v>
      </c>
      <c r="AZ16" s="96">
        <f t="shared" si="3"/>
        <v>25.176470588235293</v>
      </c>
      <c r="BA16" s="123">
        <f>IFERROR(VLOOKUP(A16,'bedekking kruiden'!$A$1:$D$45,4,FALSE),"")</f>
        <v>70</v>
      </c>
    </row>
    <row r="17" spans="1:54" s="4" customFormat="1" ht="15" customHeight="1" x14ac:dyDescent="0.25">
      <c r="A17" s="30" t="s">
        <v>642</v>
      </c>
      <c r="B17" s="31" t="s">
        <v>122</v>
      </c>
      <c r="C17" s="59">
        <v>72</v>
      </c>
      <c r="D17" s="59" t="str">
        <f>IF(SUM(G17:AV17)&gt;0,"geteld","")</f>
        <v>geteld</v>
      </c>
      <c r="E17" s="34" t="s">
        <v>219</v>
      </c>
      <c r="F17" s="86">
        <v>23</v>
      </c>
      <c r="G17" s="30"/>
      <c r="H17" s="30"/>
      <c r="I17" s="30">
        <f>G17+H17</f>
        <v>0</v>
      </c>
      <c r="J17" s="30"/>
      <c r="K17" s="30"/>
      <c r="L17" s="185">
        <f>SUM(I17,J17,K17,M17)</f>
        <v>0</v>
      </c>
      <c r="M17" s="30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7"/>
      <c r="Y17" s="185"/>
      <c r="Z17" s="185"/>
      <c r="AA17" s="185">
        <v>1</v>
      </c>
      <c r="AB17" s="185">
        <v>100</v>
      </c>
      <c r="AC17" s="185">
        <v>7</v>
      </c>
      <c r="AD17" s="30"/>
      <c r="AE17" s="30"/>
      <c r="AF17" s="30"/>
      <c r="AG17" s="30"/>
      <c r="AH17" s="30"/>
      <c r="AI17" s="30"/>
      <c r="AJ17" s="30"/>
      <c r="AK17" s="185"/>
      <c r="AL17" s="30"/>
      <c r="AM17" s="185"/>
      <c r="AN17" s="185"/>
      <c r="AO17" s="185"/>
      <c r="AP17" s="30"/>
      <c r="AQ17" s="185"/>
      <c r="AR17" s="185"/>
      <c r="AS17" s="185"/>
      <c r="AT17" s="185"/>
      <c r="AU17" s="30"/>
      <c r="AV17" s="30"/>
      <c r="AW17" s="185">
        <f t="shared" si="5"/>
        <v>4</v>
      </c>
      <c r="AX17" s="185">
        <f t="shared" si="6"/>
        <v>108</v>
      </c>
      <c r="AY17" s="186">
        <f t="shared" si="2"/>
        <v>0.17391304347826086</v>
      </c>
      <c r="AZ17" s="186">
        <f t="shared" si="3"/>
        <v>4.6956521739130439</v>
      </c>
      <c r="BA17" s="185" t="str">
        <f>IFERROR(VLOOKUP(A17,'bedekking kruiden'!$A$1:$D$45,4,FALSE),"")</f>
        <v/>
      </c>
      <c r="BB17" s="185"/>
    </row>
    <row r="18" spans="1:54" s="4" customFormat="1" ht="15" customHeight="1" x14ac:dyDescent="0.25">
      <c r="A18" s="38" t="s">
        <v>642</v>
      </c>
      <c r="B18" s="39" t="s">
        <v>122</v>
      </c>
      <c r="C18" s="66">
        <v>72</v>
      </c>
      <c r="D18" s="66" t="str">
        <f>IF(SUM(G18:AV18)&gt;0,"geteld","")</f>
        <v>geteld</v>
      </c>
      <c r="E18" s="39" t="s">
        <v>178</v>
      </c>
      <c r="F18" s="83">
        <v>23</v>
      </c>
      <c r="G18" s="38"/>
      <c r="H18" s="38"/>
      <c r="I18" s="38">
        <f>G18+H18</f>
        <v>0</v>
      </c>
      <c r="J18" s="38"/>
      <c r="K18" s="38"/>
      <c r="L18" s="183">
        <f>SUM(I18,J18,K18,M18)</f>
        <v>10</v>
      </c>
      <c r="M18" s="38">
        <v>10</v>
      </c>
      <c r="N18" s="183"/>
      <c r="O18" s="183"/>
      <c r="P18" s="183">
        <v>4</v>
      </c>
      <c r="Q18" s="183">
        <v>1</v>
      </c>
      <c r="R18" s="183"/>
      <c r="S18" s="183">
        <v>5</v>
      </c>
      <c r="T18" s="183"/>
      <c r="U18" s="183"/>
      <c r="V18" s="183"/>
      <c r="W18" s="183"/>
      <c r="X18" s="188"/>
      <c r="Y18" s="183"/>
      <c r="Z18" s="183"/>
      <c r="AA18" s="183">
        <v>2</v>
      </c>
      <c r="AB18" s="183">
        <v>71</v>
      </c>
      <c r="AC18" s="183">
        <v>66</v>
      </c>
      <c r="AD18" s="38">
        <v>3</v>
      </c>
      <c r="AE18" s="38"/>
      <c r="AF18" s="38"/>
      <c r="AG18" s="38"/>
      <c r="AH18" s="38"/>
      <c r="AI18" s="38"/>
      <c r="AJ18" s="38"/>
      <c r="AK18" s="183"/>
      <c r="AL18" s="38"/>
      <c r="AM18" s="183"/>
      <c r="AN18" s="183"/>
      <c r="AO18" s="183"/>
      <c r="AP18" s="38"/>
      <c r="AQ18" s="183"/>
      <c r="AR18" s="183"/>
      <c r="AS18" s="183">
        <v>1</v>
      </c>
      <c r="AT18" s="183">
        <v>1</v>
      </c>
      <c r="AU18" s="38"/>
      <c r="AV18" s="38"/>
      <c r="AW18" s="183">
        <f t="shared" si="5"/>
        <v>9</v>
      </c>
      <c r="AX18" s="183">
        <f t="shared" si="6"/>
        <v>161</v>
      </c>
      <c r="AY18" s="184">
        <f t="shared" si="2"/>
        <v>0.39130434782608697</v>
      </c>
      <c r="AZ18" s="184">
        <f t="shared" si="3"/>
        <v>7</v>
      </c>
      <c r="BA18" s="183" t="str">
        <f>IFERROR(VLOOKUP(A18,'bedekking kruiden'!$A$1:$D$45,4,FALSE),"")</f>
        <v/>
      </c>
      <c r="BB18" s="183"/>
    </row>
    <row r="19" spans="1:54" s="46" customFormat="1" ht="15" customHeight="1" x14ac:dyDescent="0.25">
      <c r="A19" s="46" t="s">
        <v>641</v>
      </c>
      <c r="B19" s="47" t="s">
        <v>123</v>
      </c>
      <c r="C19" s="61">
        <v>73</v>
      </c>
      <c r="D19" s="61" t="str">
        <f>IF(SUM(G19:AV19)&gt;0,"geteld","")</f>
        <v>geteld</v>
      </c>
      <c r="E19" s="47" t="s">
        <v>178</v>
      </c>
      <c r="F19" s="82">
        <v>23</v>
      </c>
      <c r="I19" s="46">
        <f>G19+H19</f>
        <v>0</v>
      </c>
      <c r="L19" s="183">
        <f>SUM(I19,J19,K19,M19)</f>
        <v>15</v>
      </c>
      <c r="M19" s="46">
        <v>15</v>
      </c>
      <c r="N19" s="183">
        <v>1</v>
      </c>
      <c r="O19" s="183"/>
      <c r="P19" s="183">
        <v>2</v>
      </c>
      <c r="Q19" s="183"/>
      <c r="R19" s="183"/>
      <c r="S19" s="183">
        <v>1</v>
      </c>
      <c r="T19" s="183"/>
      <c r="U19" s="183"/>
      <c r="V19" s="183"/>
      <c r="W19" s="183"/>
      <c r="X19" s="188"/>
      <c r="Y19" s="183"/>
      <c r="Z19" s="183"/>
      <c r="AA19" s="183">
        <v>6</v>
      </c>
      <c r="AB19" s="183">
        <v>18</v>
      </c>
      <c r="AC19" s="183">
        <v>2</v>
      </c>
      <c r="AK19" s="183"/>
      <c r="AM19" s="183"/>
      <c r="AN19" s="183"/>
      <c r="AO19" s="183">
        <v>3</v>
      </c>
      <c r="AQ19" s="183"/>
      <c r="AR19" s="183"/>
      <c r="AS19" s="183">
        <v>2</v>
      </c>
      <c r="AT19" s="183"/>
      <c r="AW19" s="183">
        <f t="shared" si="5"/>
        <v>9</v>
      </c>
      <c r="AX19" s="183">
        <f t="shared" si="6"/>
        <v>50</v>
      </c>
      <c r="AY19" s="184">
        <f t="shared" si="2"/>
        <v>0.39130434782608697</v>
      </c>
      <c r="AZ19" s="184">
        <f t="shared" si="3"/>
        <v>2.1739130434782608</v>
      </c>
      <c r="BA19" s="183" t="str">
        <f>IFERROR(VLOOKUP(A19,'bedekking kruiden'!$A$1:$D$45,4,FALSE),"")</f>
        <v/>
      </c>
      <c r="BB19" s="183"/>
    </row>
    <row r="20" spans="1:54" s="3" customFormat="1" ht="15" hidden="1" customHeight="1" x14ac:dyDescent="0.25">
      <c r="A20" s="33" t="s">
        <v>31</v>
      </c>
      <c r="B20" s="34" t="s">
        <v>123</v>
      </c>
      <c r="C20" s="62">
        <v>73</v>
      </c>
      <c r="D20" s="62" t="str">
        <f>IF(SUM(G20:AV20)&gt;0,"geteld","")</f>
        <v>geteld</v>
      </c>
      <c r="E20" s="34" t="s">
        <v>219</v>
      </c>
      <c r="F20" s="33">
        <v>23</v>
      </c>
      <c r="G20" s="33">
        <v>1</v>
      </c>
      <c r="H20" s="33">
        <v>1</v>
      </c>
      <c r="I20" s="33">
        <f>G20+H20</f>
        <v>2</v>
      </c>
      <c r="J20" s="33"/>
      <c r="K20" s="33"/>
      <c r="L20" s="73">
        <f>SUM(I20,J20,K20,M20)</f>
        <v>21</v>
      </c>
      <c r="M20" s="33">
        <v>19</v>
      </c>
      <c r="N20" s="33">
        <v>2</v>
      </c>
      <c r="O20" s="33"/>
      <c r="P20" s="33">
        <v>4</v>
      </c>
      <c r="Q20" s="33">
        <v>3</v>
      </c>
      <c r="R20" s="33"/>
      <c r="S20" s="33">
        <v>1</v>
      </c>
      <c r="T20" s="33"/>
      <c r="U20" s="33"/>
      <c r="V20" s="33"/>
      <c r="W20" s="33"/>
      <c r="X20" s="37"/>
      <c r="Y20" s="33"/>
      <c r="Z20" s="33"/>
      <c r="AA20" s="33"/>
      <c r="AB20" s="33">
        <v>34</v>
      </c>
      <c r="AC20" s="33">
        <v>2</v>
      </c>
      <c r="AD20" s="33"/>
      <c r="AE20" s="33">
        <v>3</v>
      </c>
      <c r="AF20" s="33"/>
      <c r="AG20" s="33"/>
      <c r="AH20" s="33"/>
      <c r="AI20" s="33"/>
      <c r="AJ20" s="33"/>
      <c r="AK20" s="33"/>
      <c r="AL20" s="33"/>
      <c r="AM20" s="33">
        <v>1</v>
      </c>
      <c r="AN20" s="33"/>
      <c r="AO20" s="33"/>
      <c r="AP20" s="33"/>
      <c r="AQ20" s="33">
        <v>1</v>
      </c>
      <c r="AR20" s="33"/>
      <c r="AS20" s="33">
        <v>4</v>
      </c>
      <c r="AT20" s="84"/>
      <c r="AU20" s="33"/>
      <c r="AV20" s="84"/>
      <c r="AW20" s="3">
        <f t="shared" si="5"/>
        <v>10</v>
      </c>
      <c r="AX20" s="84">
        <f t="shared" si="6"/>
        <v>73</v>
      </c>
      <c r="AY20" s="95">
        <f t="shared" si="2"/>
        <v>0.43478260869565216</v>
      </c>
      <c r="AZ20" s="96">
        <f t="shared" si="3"/>
        <v>3.1739130434782608</v>
      </c>
      <c r="BA20" s="123" t="str">
        <f>IFERROR(VLOOKUP(A20,'bedekking kruiden'!$A$1:$D$45,4,FALSE),"")</f>
        <v/>
      </c>
    </row>
    <row r="21" spans="1:54" s="3" customFormat="1" ht="15" customHeight="1" x14ac:dyDescent="0.25">
      <c r="A21" s="33" t="s">
        <v>641</v>
      </c>
      <c r="B21" s="34" t="s">
        <v>123</v>
      </c>
      <c r="C21" s="62"/>
      <c r="D21" s="62"/>
      <c r="E21" s="55" t="s">
        <v>219</v>
      </c>
      <c r="F21" s="84">
        <v>23</v>
      </c>
      <c r="G21" s="33"/>
      <c r="H21" s="33"/>
      <c r="I21" s="33"/>
      <c r="J21" s="33"/>
      <c r="K21" s="33"/>
      <c r="L21" s="185">
        <f t="shared" ref="L21:AV21" si="10">IF(((L20+L22)/2)=0,"",((L20+L22)/2))</f>
        <v>17.5</v>
      </c>
      <c r="M21" s="33">
        <f t="shared" si="10"/>
        <v>16.5</v>
      </c>
      <c r="N21" s="185">
        <f t="shared" si="10"/>
        <v>3</v>
      </c>
      <c r="O21" s="185" t="str">
        <f t="shared" si="10"/>
        <v/>
      </c>
      <c r="P21" s="185">
        <f t="shared" si="10"/>
        <v>4</v>
      </c>
      <c r="Q21" s="185">
        <f t="shared" si="10"/>
        <v>5.5</v>
      </c>
      <c r="R21" s="185" t="str">
        <f t="shared" si="10"/>
        <v/>
      </c>
      <c r="S21" s="185">
        <f t="shared" si="10"/>
        <v>0.5</v>
      </c>
      <c r="T21" s="185" t="str">
        <f t="shared" si="10"/>
        <v/>
      </c>
      <c r="U21" s="185" t="str">
        <f t="shared" si="10"/>
        <v/>
      </c>
      <c r="V21" s="185" t="str">
        <f t="shared" si="10"/>
        <v/>
      </c>
      <c r="W21" s="185" t="str">
        <f t="shared" si="10"/>
        <v/>
      </c>
      <c r="X21" s="185" t="str">
        <f t="shared" si="10"/>
        <v/>
      </c>
      <c r="Y21" s="185" t="str">
        <f t="shared" si="10"/>
        <v/>
      </c>
      <c r="Z21" s="185" t="str">
        <f t="shared" si="10"/>
        <v/>
      </c>
      <c r="AA21" s="185">
        <f t="shared" si="10"/>
        <v>1</v>
      </c>
      <c r="AB21" s="185">
        <f t="shared" si="10"/>
        <v>34</v>
      </c>
      <c r="AC21" s="185">
        <f t="shared" si="10"/>
        <v>61</v>
      </c>
      <c r="AD21" s="33">
        <f t="shared" si="10"/>
        <v>0.5</v>
      </c>
      <c r="AE21" s="33">
        <f t="shared" si="10"/>
        <v>1.5</v>
      </c>
      <c r="AF21" s="33">
        <f t="shared" si="10"/>
        <v>2</v>
      </c>
      <c r="AG21" s="33">
        <f t="shared" si="10"/>
        <v>1</v>
      </c>
      <c r="AH21" s="33" t="str">
        <f t="shared" si="10"/>
        <v/>
      </c>
      <c r="AI21" s="33" t="str">
        <f t="shared" si="10"/>
        <v/>
      </c>
      <c r="AJ21" s="33" t="str">
        <f t="shared" si="10"/>
        <v/>
      </c>
      <c r="AK21" s="185" t="str">
        <f t="shared" si="10"/>
        <v/>
      </c>
      <c r="AL21" s="33" t="str">
        <f t="shared" si="10"/>
        <v/>
      </c>
      <c r="AM21" s="185">
        <f t="shared" si="10"/>
        <v>0.5</v>
      </c>
      <c r="AN21" s="185" t="str">
        <f t="shared" si="10"/>
        <v/>
      </c>
      <c r="AO21" s="185">
        <f t="shared" si="10"/>
        <v>0.5</v>
      </c>
      <c r="AP21" s="33" t="str">
        <f t="shared" si="10"/>
        <v/>
      </c>
      <c r="AQ21" s="185">
        <f t="shared" si="10"/>
        <v>0.5</v>
      </c>
      <c r="AR21" s="185" t="str">
        <f t="shared" si="10"/>
        <v/>
      </c>
      <c r="AS21" s="185">
        <f t="shared" si="10"/>
        <v>2.5</v>
      </c>
      <c r="AT21" s="185">
        <f t="shared" si="10"/>
        <v>0.5</v>
      </c>
      <c r="AU21" s="33">
        <f t="shared" si="10"/>
        <v>3</v>
      </c>
      <c r="AV21" s="33" t="str">
        <f t="shared" si="10"/>
        <v/>
      </c>
      <c r="AW21" s="185">
        <f t="shared" si="5"/>
        <v>13</v>
      </c>
      <c r="AX21" s="185">
        <f t="shared" si="6"/>
        <v>131</v>
      </c>
      <c r="AY21" s="186">
        <f t="shared" si="2"/>
        <v>0.56521739130434778</v>
      </c>
      <c r="AZ21" s="186">
        <f t="shared" si="3"/>
        <v>5.6956521739130439</v>
      </c>
      <c r="BA21" s="185" t="str">
        <f>IFERROR(VLOOKUP(A21,'bedekking kruiden'!$A$1:$D$45,4,FALSE),"")</f>
        <v/>
      </c>
      <c r="BB21" s="185"/>
    </row>
    <row r="22" spans="1:54" s="3" customFormat="1" ht="15" hidden="1" customHeight="1" x14ac:dyDescent="0.25">
      <c r="A22" s="54" t="s">
        <v>88</v>
      </c>
      <c r="B22" s="34" t="s">
        <v>123</v>
      </c>
      <c r="C22" s="63">
        <v>73</v>
      </c>
      <c r="D22" s="63" t="str">
        <f>IF(SUM(G22:AV22)&gt;0,"geteld","")</f>
        <v>geteld</v>
      </c>
      <c r="E22" s="55" t="s">
        <v>219</v>
      </c>
      <c r="F22" s="54">
        <v>23</v>
      </c>
      <c r="G22" s="54"/>
      <c r="H22" s="54"/>
      <c r="I22" s="33">
        <f>G22+H22</f>
        <v>0</v>
      </c>
      <c r="J22" s="54"/>
      <c r="K22" s="54"/>
      <c r="L22" s="76">
        <f>SUM(I22,J22,K22,M22)</f>
        <v>14</v>
      </c>
      <c r="M22" s="54">
        <v>14</v>
      </c>
      <c r="N22" s="54">
        <v>4</v>
      </c>
      <c r="O22" s="54"/>
      <c r="P22" s="54">
        <v>4</v>
      </c>
      <c r="Q22" s="54">
        <v>8</v>
      </c>
      <c r="R22" s="54"/>
      <c r="S22" s="54"/>
      <c r="T22" s="54"/>
      <c r="U22" s="54"/>
      <c r="V22" s="54"/>
      <c r="W22" s="54"/>
      <c r="X22" s="57"/>
      <c r="Y22" s="54"/>
      <c r="Z22" s="54"/>
      <c r="AA22" s="54">
        <v>2</v>
      </c>
      <c r="AB22" s="54">
        <v>34</v>
      </c>
      <c r="AC22" s="54">
        <v>120</v>
      </c>
      <c r="AD22" s="54">
        <v>1</v>
      </c>
      <c r="AE22" s="54"/>
      <c r="AF22" s="54">
        <v>4</v>
      </c>
      <c r="AG22" s="54">
        <v>2</v>
      </c>
      <c r="AH22" s="54"/>
      <c r="AI22" s="54"/>
      <c r="AJ22" s="54"/>
      <c r="AK22" s="54"/>
      <c r="AL22" s="54"/>
      <c r="AM22" s="54"/>
      <c r="AN22" s="54"/>
      <c r="AO22" s="54">
        <v>1</v>
      </c>
      <c r="AP22" s="54"/>
      <c r="AQ22" s="54"/>
      <c r="AR22" s="54"/>
      <c r="AS22" s="54">
        <v>1</v>
      </c>
      <c r="AT22" s="85">
        <v>1</v>
      </c>
      <c r="AU22" s="54">
        <v>6</v>
      </c>
      <c r="AV22" s="85"/>
      <c r="AW22" s="33">
        <f t="shared" si="5"/>
        <v>10</v>
      </c>
      <c r="AX22" s="84">
        <f t="shared" si="6"/>
        <v>189</v>
      </c>
      <c r="AY22" s="105">
        <f t="shared" si="2"/>
        <v>0.43478260869565216</v>
      </c>
      <c r="AZ22" s="96">
        <f t="shared" si="3"/>
        <v>8.2173913043478262</v>
      </c>
      <c r="BA22" s="123" t="str">
        <f>IFERROR(VLOOKUP(A22,'bedekking kruiden'!$A$1:$D$45,4,FALSE),"")</f>
        <v/>
      </c>
    </row>
    <row r="23" spans="1:54" s="4" customFormat="1" ht="15" hidden="1" customHeight="1" x14ac:dyDescent="0.25">
      <c r="A23" s="30" t="s">
        <v>32</v>
      </c>
      <c r="B23" s="34" t="s">
        <v>124</v>
      </c>
      <c r="C23" s="59">
        <v>47</v>
      </c>
      <c r="D23" s="64" t="str">
        <f>IF(SUM(G23:AV23)&gt;0,"geteld","")</f>
        <v>geteld</v>
      </c>
      <c r="E23" s="34" t="str">
        <f>VLOOKUP(A23,Qgis_export!$J$1:$L$161,3,FALSE)</f>
        <v>ZB</v>
      </c>
      <c r="F23" s="30">
        <v>13</v>
      </c>
      <c r="G23" s="30"/>
      <c r="H23" s="30">
        <v>1</v>
      </c>
      <c r="I23" s="30">
        <f>G23+H23</f>
        <v>1</v>
      </c>
      <c r="J23" s="30"/>
      <c r="K23" s="30"/>
      <c r="L23" s="73">
        <f>SUM(I23,J23,K23,M23)</f>
        <v>1</v>
      </c>
      <c r="M23" s="30"/>
      <c r="N23" s="30"/>
      <c r="O23" s="30"/>
      <c r="P23" s="30">
        <v>6</v>
      </c>
      <c r="Q23" s="30"/>
      <c r="R23" s="30">
        <v>1</v>
      </c>
      <c r="S23" s="30"/>
      <c r="T23" s="30"/>
      <c r="U23" s="30"/>
      <c r="V23" s="30"/>
      <c r="W23" s="30"/>
      <c r="X23" s="58"/>
      <c r="Y23" s="30"/>
      <c r="Z23" s="30"/>
      <c r="AA23" s="30"/>
      <c r="AB23" s="30">
        <v>3</v>
      </c>
      <c r="AC23" s="30"/>
      <c r="AD23" s="30"/>
      <c r="AE23" s="30">
        <v>2</v>
      </c>
      <c r="AF23" s="30"/>
      <c r="AG23" s="30"/>
      <c r="AH23" s="30"/>
      <c r="AI23" s="30"/>
      <c r="AJ23" s="30"/>
      <c r="AK23" s="30"/>
      <c r="AL23" s="30"/>
      <c r="AM23" s="30">
        <v>1</v>
      </c>
      <c r="AN23" s="30"/>
      <c r="AO23" s="30"/>
      <c r="AP23" s="30"/>
      <c r="AQ23" s="30"/>
      <c r="AR23" s="30"/>
      <c r="AS23" s="30"/>
      <c r="AT23" s="86"/>
      <c r="AU23" s="30"/>
      <c r="AV23" s="86"/>
      <c r="AW23" s="3">
        <f t="shared" si="5"/>
        <v>5</v>
      </c>
      <c r="AX23" s="84">
        <f t="shared" si="6"/>
        <v>12</v>
      </c>
      <c r="AY23" s="95">
        <f t="shared" si="2"/>
        <v>0.38461538461538464</v>
      </c>
      <c r="AZ23" s="96">
        <f t="shared" si="3"/>
        <v>0.92307692307692313</v>
      </c>
      <c r="BA23" s="123" t="str">
        <f>IFERROR(VLOOKUP(A23,'bedekking kruiden'!$A$1:$D$45,4,FALSE),"")</f>
        <v/>
      </c>
    </row>
    <row r="24" spans="1:54" s="46" customFormat="1" ht="15" customHeight="1" x14ac:dyDescent="0.25">
      <c r="A24" s="30" t="s">
        <v>470</v>
      </c>
      <c r="B24" s="31" t="s">
        <v>124</v>
      </c>
      <c r="C24" s="59"/>
      <c r="D24" s="64"/>
      <c r="E24" s="31" t="s">
        <v>173</v>
      </c>
      <c r="F24" s="86">
        <v>13</v>
      </c>
      <c r="G24" s="30"/>
      <c r="H24" s="30"/>
      <c r="I24" s="30"/>
      <c r="J24" s="30"/>
      <c r="K24" s="30"/>
      <c r="L24" s="185">
        <f t="shared" ref="L24:AV24" si="11">IF(((L23+L25)/2)=0,"",((L23+L25)/2))</f>
        <v>2</v>
      </c>
      <c r="M24" s="30">
        <f t="shared" si="11"/>
        <v>1.5</v>
      </c>
      <c r="N24" s="185" t="str">
        <f t="shared" si="11"/>
        <v/>
      </c>
      <c r="O24" s="185" t="str">
        <f t="shared" si="11"/>
        <v/>
      </c>
      <c r="P24" s="185">
        <f t="shared" si="11"/>
        <v>3</v>
      </c>
      <c r="Q24" s="185" t="str">
        <f t="shared" si="11"/>
        <v/>
      </c>
      <c r="R24" s="185">
        <f t="shared" si="11"/>
        <v>1</v>
      </c>
      <c r="S24" s="185" t="str">
        <f t="shared" si="11"/>
        <v/>
      </c>
      <c r="T24" s="185" t="str">
        <f t="shared" si="11"/>
        <v/>
      </c>
      <c r="U24" s="185" t="str">
        <f t="shared" si="11"/>
        <v/>
      </c>
      <c r="V24" s="185" t="str">
        <f t="shared" si="11"/>
        <v/>
      </c>
      <c r="W24" s="185" t="str">
        <f t="shared" si="11"/>
        <v/>
      </c>
      <c r="X24" s="185" t="str">
        <f t="shared" si="11"/>
        <v/>
      </c>
      <c r="Y24" s="185" t="str">
        <f t="shared" si="11"/>
        <v/>
      </c>
      <c r="Z24" s="185" t="str">
        <f t="shared" si="11"/>
        <v/>
      </c>
      <c r="AA24" s="185" t="str">
        <f t="shared" si="11"/>
        <v/>
      </c>
      <c r="AB24" s="185">
        <f t="shared" si="11"/>
        <v>2</v>
      </c>
      <c r="AC24" s="185" t="str">
        <f t="shared" si="11"/>
        <v/>
      </c>
      <c r="AD24" s="30" t="str">
        <f t="shared" si="11"/>
        <v/>
      </c>
      <c r="AE24" s="30">
        <f t="shared" si="11"/>
        <v>1</v>
      </c>
      <c r="AF24" s="30" t="str">
        <f t="shared" si="11"/>
        <v/>
      </c>
      <c r="AG24" s="30" t="str">
        <f t="shared" si="11"/>
        <v/>
      </c>
      <c r="AH24" s="30" t="str">
        <f t="shared" si="11"/>
        <v/>
      </c>
      <c r="AI24" s="30" t="str">
        <f t="shared" si="11"/>
        <v/>
      </c>
      <c r="AJ24" s="30" t="str">
        <f t="shared" si="11"/>
        <v/>
      </c>
      <c r="AK24" s="185" t="str">
        <f t="shared" si="11"/>
        <v/>
      </c>
      <c r="AL24" s="30" t="str">
        <f t="shared" si="11"/>
        <v/>
      </c>
      <c r="AM24" s="185">
        <f t="shared" si="11"/>
        <v>0.5</v>
      </c>
      <c r="AN24" s="185" t="str">
        <f t="shared" si="11"/>
        <v/>
      </c>
      <c r="AO24" s="185" t="str">
        <f t="shared" si="11"/>
        <v/>
      </c>
      <c r="AP24" s="30" t="str">
        <f t="shared" si="11"/>
        <v/>
      </c>
      <c r="AQ24" s="185" t="str">
        <f t="shared" si="11"/>
        <v/>
      </c>
      <c r="AR24" s="185" t="str">
        <f t="shared" si="11"/>
        <v/>
      </c>
      <c r="AS24" s="185" t="str">
        <f t="shared" si="11"/>
        <v/>
      </c>
      <c r="AT24" s="185" t="str">
        <f t="shared" si="11"/>
        <v/>
      </c>
      <c r="AU24" s="30" t="str">
        <f t="shared" si="11"/>
        <v/>
      </c>
      <c r="AV24" s="30" t="str">
        <f t="shared" si="11"/>
        <v/>
      </c>
      <c r="AW24" s="185">
        <f t="shared" si="5"/>
        <v>5</v>
      </c>
      <c r="AX24" s="185">
        <f t="shared" si="6"/>
        <v>8.5</v>
      </c>
      <c r="AY24" s="186">
        <f t="shared" si="2"/>
        <v>0.38461538461538464</v>
      </c>
      <c r="AZ24" s="186">
        <f t="shared" si="3"/>
        <v>0.65384615384615385</v>
      </c>
      <c r="BA24" s="185" t="str">
        <f>IFERROR(VLOOKUP(A24,'bedekking kruiden'!$A$1:$D$45,4,FALSE),"")</f>
        <v/>
      </c>
      <c r="BB24" s="185"/>
    </row>
    <row r="25" spans="1:54" s="4" customFormat="1" ht="26.25" hidden="1" customHeight="1" x14ac:dyDescent="0.25">
      <c r="A25" s="33" t="s">
        <v>33</v>
      </c>
      <c r="B25" s="34" t="s">
        <v>124</v>
      </c>
      <c r="C25" s="62">
        <v>47</v>
      </c>
      <c r="D25" s="65" t="str">
        <f>IF(SUM(G25:AV25)&gt;0,"geteld","")</f>
        <v>geteld</v>
      </c>
      <c r="E25" s="34" t="str">
        <f>VLOOKUP(A25,Qgis_export!$J$1:$L$161,3,FALSE)</f>
        <v>ZB</v>
      </c>
      <c r="F25" s="33">
        <v>13</v>
      </c>
      <c r="G25" s="33"/>
      <c r="H25" s="33"/>
      <c r="I25" s="33">
        <f>G25+H25</f>
        <v>0</v>
      </c>
      <c r="J25" s="33"/>
      <c r="K25" s="33"/>
      <c r="L25" s="73">
        <f>SUM(I25,J25,K25,M25)</f>
        <v>3</v>
      </c>
      <c r="M25" s="33">
        <v>3</v>
      </c>
      <c r="N25" s="33"/>
      <c r="O25" s="33"/>
      <c r="P25" s="33"/>
      <c r="Q25" s="33"/>
      <c r="R25" s="33">
        <v>1</v>
      </c>
      <c r="S25" s="33"/>
      <c r="T25" s="33"/>
      <c r="U25" s="33"/>
      <c r="V25" s="33"/>
      <c r="W25" s="33"/>
      <c r="X25" s="37"/>
      <c r="Y25" s="33"/>
      <c r="Z25" s="33"/>
      <c r="AA25" s="33"/>
      <c r="AB25" s="33">
        <v>1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84"/>
      <c r="AU25" s="33"/>
      <c r="AV25" s="84"/>
      <c r="AW25" s="33">
        <f t="shared" si="5"/>
        <v>3</v>
      </c>
      <c r="AX25" s="84">
        <f t="shared" si="6"/>
        <v>5</v>
      </c>
      <c r="AY25" s="105">
        <f t="shared" si="2"/>
        <v>0.23076923076923078</v>
      </c>
      <c r="AZ25" s="96">
        <f t="shared" si="3"/>
        <v>0.38461538461538464</v>
      </c>
      <c r="BA25" s="123" t="str">
        <f>IFERROR(VLOOKUP(A25,'bedekking kruiden'!$A$1:$D$45,4,FALSE),"")</f>
        <v/>
      </c>
    </row>
    <row r="26" spans="1:54" s="3" customFormat="1" ht="29.25" hidden="1" customHeight="1" x14ac:dyDescent="0.25">
      <c r="A26" s="38" t="s">
        <v>34</v>
      </c>
      <c r="B26" s="39" t="s">
        <v>124</v>
      </c>
      <c r="C26" s="66">
        <v>47</v>
      </c>
      <c r="D26" s="67" t="str">
        <f>IF(SUM(G26:AV26)&gt;0,"geteld","")</f>
        <v>geteld</v>
      </c>
      <c r="E26" s="39" t="str">
        <f>VLOOKUP(A26,Qgis_export!$J$1:$L$161,3,FALSE)</f>
        <v>C</v>
      </c>
      <c r="F26" s="38">
        <v>13</v>
      </c>
      <c r="G26" s="38"/>
      <c r="H26" s="38"/>
      <c r="I26" s="38">
        <f>G26+H26</f>
        <v>0</v>
      </c>
      <c r="J26" s="38"/>
      <c r="K26" s="38"/>
      <c r="L26" s="72">
        <f>SUM(I26,J26,K26,M26)</f>
        <v>0</v>
      </c>
      <c r="M26" s="38"/>
      <c r="N26" s="38"/>
      <c r="O26" s="38"/>
      <c r="P26" s="38">
        <v>15</v>
      </c>
      <c r="Q26" s="38"/>
      <c r="R26" s="38">
        <v>1</v>
      </c>
      <c r="S26" s="38"/>
      <c r="T26" s="38"/>
      <c r="U26" s="38"/>
      <c r="V26" s="38"/>
      <c r="W26" s="38"/>
      <c r="X26" s="41"/>
      <c r="Y26" s="38"/>
      <c r="Z26" s="38">
        <v>1</v>
      </c>
      <c r="AA26" s="38"/>
      <c r="AB26" s="38">
        <v>3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>
        <v>1</v>
      </c>
      <c r="AR26" s="38"/>
      <c r="AS26" s="38"/>
      <c r="AT26" s="83">
        <v>1</v>
      </c>
      <c r="AU26" s="38"/>
      <c r="AV26" s="83"/>
      <c r="AW26" s="4">
        <f t="shared" si="5"/>
        <v>7</v>
      </c>
      <c r="AX26" s="83">
        <f t="shared" si="6"/>
        <v>22</v>
      </c>
      <c r="AY26" s="94">
        <f t="shared" si="2"/>
        <v>0.53846153846153844</v>
      </c>
      <c r="AZ26" s="93">
        <f t="shared" si="3"/>
        <v>1.6923076923076923</v>
      </c>
      <c r="BA26" s="122" t="str">
        <f>IFERROR(VLOOKUP(A26,'bedekking kruiden'!$A$1:$D$45,4,FALSE),"")</f>
        <v/>
      </c>
    </row>
    <row r="27" spans="1:54" s="33" customFormat="1" ht="17.25" customHeight="1" x14ac:dyDescent="0.25">
      <c r="A27" s="38" t="s">
        <v>470</v>
      </c>
      <c r="B27" s="39" t="s">
        <v>124</v>
      </c>
      <c r="C27" s="66"/>
      <c r="D27" s="67"/>
      <c r="E27" s="39" t="s">
        <v>178</v>
      </c>
      <c r="F27" s="83">
        <v>13</v>
      </c>
      <c r="G27" s="38"/>
      <c r="H27" s="38"/>
      <c r="I27" s="38"/>
      <c r="J27" s="38"/>
      <c r="K27" s="38"/>
      <c r="L27" s="183">
        <f t="shared" ref="L27:AV27" si="12">IF(((L26+L28+L29+L30)/4)=0,"",((L26+L28+L29+L30)/4))</f>
        <v>0.75</v>
      </c>
      <c r="M27" s="38">
        <f t="shared" si="12"/>
        <v>0.75</v>
      </c>
      <c r="N27" s="183" t="str">
        <f t="shared" si="12"/>
        <v/>
      </c>
      <c r="O27" s="183" t="str">
        <f t="shared" si="12"/>
        <v/>
      </c>
      <c r="P27" s="183">
        <f t="shared" si="12"/>
        <v>11.25</v>
      </c>
      <c r="Q27" s="183">
        <f t="shared" si="12"/>
        <v>0.5</v>
      </c>
      <c r="R27" s="183">
        <f t="shared" si="12"/>
        <v>1.5</v>
      </c>
      <c r="S27" s="183" t="str">
        <f t="shared" si="12"/>
        <v/>
      </c>
      <c r="T27" s="183" t="str">
        <f t="shared" si="12"/>
        <v/>
      </c>
      <c r="U27" s="183" t="str">
        <f t="shared" si="12"/>
        <v/>
      </c>
      <c r="V27" s="183" t="str">
        <f t="shared" si="12"/>
        <v/>
      </c>
      <c r="W27" s="183" t="str">
        <f t="shared" si="12"/>
        <v/>
      </c>
      <c r="X27" s="183" t="str">
        <f t="shared" si="12"/>
        <v/>
      </c>
      <c r="Y27" s="183" t="str">
        <f t="shared" si="12"/>
        <v/>
      </c>
      <c r="Z27" s="183">
        <f t="shared" si="12"/>
        <v>0.25</v>
      </c>
      <c r="AA27" s="183" t="str">
        <f t="shared" si="12"/>
        <v/>
      </c>
      <c r="AB27" s="183">
        <f t="shared" si="12"/>
        <v>5.75</v>
      </c>
      <c r="AC27" s="183">
        <f t="shared" si="12"/>
        <v>0.25</v>
      </c>
      <c r="AD27" s="38" t="str">
        <f t="shared" si="12"/>
        <v/>
      </c>
      <c r="AE27" s="38">
        <f t="shared" si="12"/>
        <v>0.25</v>
      </c>
      <c r="AF27" s="38" t="str">
        <f t="shared" si="12"/>
        <v/>
      </c>
      <c r="AG27" s="38" t="str">
        <f t="shared" si="12"/>
        <v/>
      </c>
      <c r="AH27" s="38" t="str">
        <f t="shared" si="12"/>
        <v/>
      </c>
      <c r="AI27" s="38" t="str">
        <f t="shared" si="12"/>
        <v/>
      </c>
      <c r="AJ27" s="38" t="str">
        <f t="shared" si="12"/>
        <v/>
      </c>
      <c r="AK27" s="183" t="str">
        <f t="shared" si="12"/>
        <v/>
      </c>
      <c r="AL27" s="38" t="str">
        <f t="shared" si="12"/>
        <v/>
      </c>
      <c r="AM27" s="183" t="str">
        <f t="shared" si="12"/>
        <v/>
      </c>
      <c r="AN27" s="183" t="str">
        <f t="shared" si="12"/>
        <v/>
      </c>
      <c r="AO27" s="183" t="str">
        <f t="shared" si="12"/>
        <v/>
      </c>
      <c r="AP27" s="38" t="str">
        <f t="shared" si="12"/>
        <v/>
      </c>
      <c r="AQ27" s="183">
        <f t="shared" si="12"/>
        <v>0.5</v>
      </c>
      <c r="AR27" s="183" t="str">
        <f t="shared" si="12"/>
        <v/>
      </c>
      <c r="AS27" s="183" t="str">
        <f t="shared" si="12"/>
        <v/>
      </c>
      <c r="AT27" s="183">
        <f t="shared" si="12"/>
        <v>0.25</v>
      </c>
      <c r="AU27" s="38">
        <f t="shared" si="12"/>
        <v>1</v>
      </c>
      <c r="AV27" s="38" t="str">
        <f t="shared" si="12"/>
        <v/>
      </c>
      <c r="AW27" s="183">
        <f t="shared" si="5"/>
        <v>9</v>
      </c>
      <c r="AX27" s="183">
        <f t="shared" si="6"/>
        <v>21</v>
      </c>
      <c r="AY27" s="184">
        <f t="shared" si="2"/>
        <v>0.69230769230769229</v>
      </c>
      <c r="AZ27" s="184">
        <f t="shared" si="3"/>
        <v>1.6153846153846154</v>
      </c>
      <c r="BA27" s="183" t="str">
        <f>IFERROR(VLOOKUP(A27,'bedekking kruiden'!$A$1:$D$45,4,FALSE),"")</f>
        <v/>
      </c>
      <c r="BB27" s="183"/>
    </row>
    <row r="28" spans="1:54" s="33" customFormat="1" ht="30" hidden="1" customHeight="1" x14ac:dyDescent="0.25">
      <c r="A28" s="38" t="s">
        <v>35</v>
      </c>
      <c r="B28" s="39" t="s">
        <v>124</v>
      </c>
      <c r="C28" s="66">
        <v>47</v>
      </c>
      <c r="D28" s="67" t="str">
        <f>IF(SUM(G28:AV28)&gt;0,"geteld","")</f>
        <v>geteld</v>
      </c>
      <c r="E28" s="39" t="str">
        <f>VLOOKUP(A28,Qgis_export!$J$1:$L$161,3,FALSE)</f>
        <v>C</v>
      </c>
      <c r="F28" s="38">
        <v>13</v>
      </c>
      <c r="G28" s="38"/>
      <c r="H28" s="38"/>
      <c r="I28" s="38">
        <f>G28+H28</f>
        <v>0</v>
      </c>
      <c r="J28" s="38"/>
      <c r="K28" s="38"/>
      <c r="L28" s="38">
        <f>SUM(I28,J28,K28,M28)</f>
        <v>1</v>
      </c>
      <c r="M28" s="38">
        <v>1</v>
      </c>
      <c r="N28" s="38"/>
      <c r="O28" s="38"/>
      <c r="P28" s="38">
        <v>11</v>
      </c>
      <c r="Q28" s="38">
        <v>1</v>
      </c>
      <c r="R28" s="38">
        <v>3</v>
      </c>
      <c r="S28" s="38"/>
      <c r="T28" s="38"/>
      <c r="U28" s="38"/>
      <c r="V28" s="38"/>
      <c r="W28" s="38"/>
      <c r="X28" s="41"/>
      <c r="Y28" s="38"/>
      <c r="Z28" s="38"/>
      <c r="AA28" s="38"/>
      <c r="AB28" s="38">
        <v>7</v>
      </c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>
        <v>1</v>
      </c>
      <c r="AR28" s="38"/>
      <c r="AS28" s="38"/>
      <c r="AT28" s="38"/>
      <c r="AU28" s="38">
        <v>1</v>
      </c>
      <c r="AV28" s="38"/>
      <c r="AW28" s="38">
        <f t="shared" si="5"/>
        <v>6</v>
      </c>
      <c r="AX28" s="38">
        <f t="shared" si="6"/>
        <v>24</v>
      </c>
      <c r="AY28" s="92">
        <f t="shared" si="2"/>
        <v>0.46153846153846156</v>
      </c>
      <c r="AZ28" s="92">
        <f t="shared" si="3"/>
        <v>1.8461538461538463</v>
      </c>
      <c r="BA28" s="38" t="str">
        <f>IFERROR(VLOOKUP(A28,'bedekking kruiden'!$A$1:$D$45,4,FALSE),"")</f>
        <v/>
      </c>
    </row>
    <row r="29" spans="1:54" s="3" customFormat="1" ht="21" hidden="1" customHeight="1" x14ac:dyDescent="0.25">
      <c r="A29" s="38" t="s">
        <v>36</v>
      </c>
      <c r="B29" s="39" t="s">
        <v>124</v>
      </c>
      <c r="C29" s="66">
        <v>47</v>
      </c>
      <c r="D29" s="67" t="str">
        <f>IF(SUM(G29:AV29)&gt;0,"geteld","")</f>
        <v>geteld</v>
      </c>
      <c r="E29" s="39" t="str">
        <f>VLOOKUP(A29,Qgis_export!$J$1:$L$161,3,FALSE)</f>
        <v>C</v>
      </c>
      <c r="F29" s="38">
        <v>13</v>
      </c>
      <c r="G29" s="38"/>
      <c r="H29" s="38"/>
      <c r="I29" s="38">
        <f>G29+H29</f>
        <v>0</v>
      </c>
      <c r="J29" s="38"/>
      <c r="K29" s="38"/>
      <c r="L29" s="72">
        <f>SUM(I29,J29,K29,M29)</f>
        <v>2</v>
      </c>
      <c r="M29" s="38">
        <v>2</v>
      </c>
      <c r="N29" s="38"/>
      <c r="O29" s="38"/>
      <c r="P29" s="38">
        <v>8</v>
      </c>
      <c r="Q29" s="38">
        <v>1</v>
      </c>
      <c r="R29" s="38"/>
      <c r="S29" s="38"/>
      <c r="T29" s="38"/>
      <c r="U29" s="38"/>
      <c r="V29" s="38"/>
      <c r="W29" s="38"/>
      <c r="X29" s="41"/>
      <c r="Y29" s="38"/>
      <c r="Z29" s="38"/>
      <c r="AA29" s="38"/>
      <c r="AB29" s="38">
        <v>8</v>
      </c>
      <c r="AC29" s="38">
        <v>1</v>
      </c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83"/>
      <c r="AU29" s="38">
        <v>2</v>
      </c>
      <c r="AV29" s="83"/>
      <c r="AW29" s="4">
        <f t="shared" si="5"/>
        <v>5</v>
      </c>
      <c r="AX29" s="83">
        <f t="shared" si="6"/>
        <v>20</v>
      </c>
      <c r="AY29" s="94">
        <f t="shared" si="2"/>
        <v>0.38461538461538464</v>
      </c>
      <c r="AZ29" s="93">
        <f t="shared" si="3"/>
        <v>1.5384615384615385</v>
      </c>
      <c r="BA29" s="122" t="str">
        <f>IFERROR(VLOOKUP(A29,'bedekking kruiden'!$A$1:$D$45,4,FALSE),"")</f>
        <v/>
      </c>
    </row>
    <row r="30" spans="1:54" s="38" customFormat="1" ht="29.25" hidden="1" customHeight="1" x14ac:dyDescent="0.25">
      <c r="A30" s="38" t="s">
        <v>37</v>
      </c>
      <c r="B30" s="39" t="s">
        <v>124</v>
      </c>
      <c r="C30" s="66">
        <v>47</v>
      </c>
      <c r="D30" s="67" t="str">
        <f>IF(SUM(G30:AV30)&gt;0,"geteld","")</f>
        <v>geteld</v>
      </c>
      <c r="E30" s="39" t="str">
        <f>VLOOKUP(A30,Qgis_export!$J$1:$L$161,3,FALSE)</f>
        <v>C</v>
      </c>
      <c r="F30" s="38">
        <v>13</v>
      </c>
      <c r="I30" s="38">
        <f>G30+H30</f>
        <v>0</v>
      </c>
      <c r="L30" s="72">
        <f>SUM(I30,J30,K30,M30)</f>
        <v>0</v>
      </c>
      <c r="P30" s="38">
        <v>11</v>
      </c>
      <c r="R30" s="38">
        <v>2</v>
      </c>
      <c r="X30" s="41"/>
      <c r="AB30" s="38">
        <v>5</v>
      </c>
      <c r="AE30" s="38">
        <v>1</v>
      </c>
      <c r="AT30" s="83"/>
      <c r="AU30" s="38">
        <v>1</v>
      </c>
      <c r="AV30" s="83"/>
      <c r="AW30" s="38">
        <f t="shared" si="5"/>
        <v>4</v>
      </c>
      <c r="AX30" s="83">
        <f t="shared" si="6"/>
        <v>18</v>
      </c>
      <c r="AY30" s="92">
        <f t="shared" si="2"/>
        <v>0.30769230769230771</v>
      </c>
      <c r="AZ30" s="93">
        <f t="shared" si="3"/>
        <v>1.3846153846153846</v>
      </c>
      <c r="BA30" s="122" t="str">
        <f>IFERROR(VLOOKUP(A30,'bedekking kruiden'!$A$1:$D$45,4,FALSE),"")</f>
        <v/>
      </c>
    </row>
    <row r="31" spans="1:54" s="38" customFormat="1" ht="14.25" hidden="1" customHeight="1" x14ac:dyDescent="0.25">
      <c r="A31" s="33" t="s">
        <v>38</v>
      </c>
      <c r="B31" s="34" t="s">
        <v>124</v>
      </c>
      <c r="C31" s="62">
        <v>47</v>
      </c>
      <c r="D31" s="65" t="str">
        <f>IF(SUM(G31:AV31)&gt;0,"geteld","")</f>
        <v>geteld</v>
      </c>
      <c r="E31" s="34" t="str">
        <f>VLOOKUP(A31,Qgis_export!$J$1:$L$161,3,FALSE)</f>
        <v>ZO</v>
      </c>
      <c r="F31" s="33">
        <v>13</v>
      </c>
      <c r="G31" s="33"/>
      <c r="H31" s="33"/>
      <c r="I31" s="33">
        <f>G31+H31</f>
        <v>0</v>
      </c>
      <c r="J31" s="33"/>
      <c r="K31" s="33"/>
      <c r="L31" s="33">
        <f>SUM(I31,J31,K31,M31)</f>
        <v>2</v>
      </c>
      <c r="M31" s="33">
        <v>2</v>
      </c>
      <c r="N31" s="33"/>
      <c r="O31" s="33"/>
      <c r="P31" s="33">
        <v>11</v>
      </c>
      <c r="Q31" s="33">
        <v>1</v>
      </c>
      <c r="R31" s="33"/>
      <c r="S31" s="33">
        <v>1</v>
      </c>
      <c r="T31" s="33"/>
      <c r="U31" s="33"/>
      <c r="V31" s="33"/>
      <c r="W31" s="33"/>
      <c r="X31" s="37"/>
      <c r="Y31" s="33"/>
      <c r="Z31" s="33"/>
      <c r="AA31" s="33"/>
      <c r="AB31" s="33">
        <v>9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>
        <v>1</v>
      </c>
      <c r="AV31" s="33"/>
      <c r="AW31" s="33">
        <f t="shared" si="5"/>
        <v>5</v>
      </c>
      <c r="AX31" s="33">
        <f t="shared" si="6"/>
        <v>24</v>
      </c>
      <c r="AY31" s="105">
        <f t="shared" si="2"/>
        <v>0.38461538461538464</v>
      </c>
      <c r="AZ31" s="105">
        <f t="shared" si="3"/>
        <v>1.8461538461538463</v>
      </c>
      <c r="BA31" s="33" t="str">
        <f>IFERROR(VLOOKUP(A31,'bedekking kruiden'!$A$1:$D$45,4,FALSE),"")</f>
        <v/>
      </c>
    </row>
    <row r="32" spans="1:54" s="54" customFormat="1" ht="15" customHeight="1" x14ac:dyDescent="0.25">
      <c r="A32" s="54" t="s">
        <v>470</v>
      </c>
      <c r="B32" s="55" t="s">
        <v>124</v>
      </c>
      <c r="C32" s="63"/>
      <c r="D32" s="68"/>
      <c r="E32" s="55" t="s">
        <v>219</v>
      </c>
      <c r="F32" s="85">
        <v>13</v>
      </c>
      <c r="L32" s="185">
        <f t="shared" ref="L32:AV32" si="13">IF(((L31+L33)/2)=0,"",((L31+L33)/2))</f>
        <v>1</v>
      </c>
      <c r="M32" s="54">
        <f t="shared" si="13"/>
        <v>1</v>
      </c>
      <c r="N32" s="185" t="str">
        <f t="shared" si="13"/>
        <v/>
      </c>
      <c r="O32" s="185" t="str">
        <f t="shared" si="13"/>
        <v/>
      </c>
      <c r="P32" s="185">
        <f t="shared" si="13"/>
        <v>8.5</v>
      </c>
      <c r="Q32" s="185">
        <f t="shared" si="13"/>
        <v>0.5</v>
      </c>
      <c r="R32" s="185">
        <f t="shared" si="13"/>
        <v>0.5</v>
      </c>
      <c r="S32" s="185">
        <f t="shared" si="13"/>
        <v>1</v>
      </c>
      <c r="T32" s="185" t="str">
        <f t="shared" si="13"/>
        <v/>
      </c>
      <c r="U32" s="185" t="str">
        <f t="shared" si="13"/>
        <v/>
      </c>
      <c r="V32" s="185">
        <f t="shared" si="13"/>
        <v>0.5</v>
      </c>
      <c r="W32" s="185" t="str">
        <f t="shared" si="13"/>
        <v/>
      </c>
      <c r="X32" s="185" t="str">
        <f t="shared" si="13"/>
        <v/>
      </c>
      <c r="Y32" s="185" t="str">
        <f t="shared" si="13"/>
        <v/>
      </c>
      <c r="Z32" s="185" t="str">
        <f t="shared" si="13"/>
        <v/>
      </c>
      <c r="AA32" s="185" t="str">
        <f t="shared" si="13"/>
        <v/>
      </c>
      <c r="AB32" s="185">
        <f t="shared" si="13"/>
        <v>7</v>
      </c>
      <c r="AC32" s="185">
        <f t="shared" si="13"/>
        <v>9.5</v>
      </c>
      <c r="AD32" s="54" t="str">
        <f t="shared" si="13"/>
        <v/>
      </c>
      <c r="AE32" s="54" t="str">
        <f t="shared" si="13"/>
        <v/>
      </c>
      <c r="AF32" s="54" t="str">
        <f t="shared" si="13"/>
        <v/>
      </c>
      <c r="AG32" s="54" t="str">
        <f t="shared" si="13"/>
        <v/>
      </c>
      <c r="AH32" s="54" t="str">
        <f t="shared" si="13"/>
        <v/>
      </c>
      <c r="AI32" s="54" t="str">
        <f t="shared" si="13"/>
        <v/>
      </c>
      <c r="AJ32" s="54" t="str">
        <f t="shared" si="13"/>
        <v/>
      </c>
      <c r="AK32" s="185" t="str">
        <f t="shared" si="13"/>
        <v/>
      </c>
      <c r="AL32" s="54" t="str">
        <f t="shared" si="13"/>
        <v/>
      </c>
      <c r="AM32" s="185" t="str">
        <f t="shared" si="13"/>
        <v/>
      </c>
      <c r="AN32" s="185" t="str">
        <f t="shared" si="13"/>
        <v/>
      </c>
      <c r="AO32" s="185" t="str">
        <f t="shared" si="13"/>
        <v/>
      </c>
      <c r="AP32" s="54" t="str">
        <f t="shared" si="13"/>
        <v/>
      </c>
      <c r="AQ32" s="185" t="str">
        <f t="shared" si="13"/>
        <v/>
      </c>
      <c r="AR32" s="185" t="str">
        <f t="shared" si="13"/>
        <v/>
      </c>
      <c r="AS32" s="185">
        <f t="shared" si="13"/>
        <v>0.5</v>
      </c>
      <c r="AT32" s="185" t="str">
        <f t="shared" si="13"/>
        <v/>
      </c>
      <c r="AU32" s="54">
        <f t="shared" si="13"/>
        <v>0.5</v>
      </c>
      <c r="AV32" s="54" t="str">
        <f t="shared" si="13"/>
        <v/>
      </c>
      <c r="AW32" s="185">
        <f t="shared" si="5"/>
        <v>9</v>
      </c>
      <c r="AX32" s="185">
        <f t="shared" si="6"/>
        <v>29</v>
      </c>
      <c r="AY32" s="186">
        <f t="shared" si="2"/>
        <v>0.69230769230769229</v>
      </c>
      <c r="AZ32" s="186">
        <f t="shared" si="3"/>
        <v>2.2307692307692308</v>
      </c>
      <c r="BA32" s="185" t="str">
        <f>IFERROR(VLOOKUP(A32,'bedekking kruiden'!$A$1:$D$45,4,FALSE),"")</f>
        <v/>
      </c>
      <c r="BB32" s="185"/>
    </row>
    <row r="33" spans="1:54" s="54" customFormat="1" ht="15" hidden="1" customHeight="1" x14ac:dyDescent="0.25">
      <c r="A33" s="54" t="s">
        <v>39</v>
      </c>
      <c r="B33" s="55" t="s">
        <v>124</v>
      </c>
      <c r="C33" s="63">
        <v>47</v>
      </c>
      <c r="D33" s="68" t="str">
        <f>IF(SUM(G33:AV33)&gt;0,"geteld","")</f>
        <v>geteld</v>
      </c>
      <c r="E33" s="55" t="str">
        <f>VLOOKUP(A33,Qgis_export!$J$1:$L$161,3,FALSE)</f>
        <v>ZO</v>
      </c>
      <c r="F33" s="54">
        <v>13</v>
      </c>
      <c r="I33" s="54">
        <f>G33+H33</f>
        <v>0</v>
      </c>
      <c r="L33" s="76">
        <f>SUM(I33,J33,K33,M33)</f>
        <v>0</v>
      </c>
      <c r="P33" s="54">
        <v>6</v>
      </c>
      <c r="R33" s="54">
        <v>1</v>
      </c>
      <c r="S33" s="54">
        <v>1</v>
      </c>
      <c r="V33" s="54">
        <v>1</v>
      </c>
      <c r="X33" s="57"/>
      <c r="AB33" s="54">
        <v>5</v>
      </c>
      <c r="AC33" s="54">
        <v>19</v>
      </c>
      <c r="AS33" s="54">
        <v>1</v>
      </c>
      <c r="AT33" s="85"/>
      <c r="AV33" s="85"/>
      <c r="AW33" s="54">
        <f t="shared" si="5"/>
        <v>8</v>
      </c>
      <c r="AX33" s="85">
        <f t="shared" si="6"/>
        <v>34</v>
      </c>
      <c r="AY33" s="97">
        <f t="shared" si="2"/>
        <v>0.61538461538461542</v>
      </c>
      <c r="AZ33" s="98">
        <f t="shared" si="3"/>
        <v>2.6153846153846154</v>
      </c>
      <c r="BA33" s="124" t="str">
        <f>IFERROR(VLOOKUP(A33,'bedekking kruiden'!$A$1:$D$45,4,FALSE),"")</f>
        <v/>
      </c>
    </row>
    <row r="34" spans="1:54" s="3" customFormat="1" ht="15" hidden="1" customHeight="1" x14ac:dyDescent="0.25">
      <c r="A34" s="54" t="s">
        <v>67</v>
      </c>
      <c r="B34" s="34" t="s">
        <v>135</v>
      </c>
      <c r="C34" s="90">
        <v>1</v>
      </c>
      <c r="D34" s="54" t="str">
        <f>IF(SUM(G34:AV34)&gt;0,"geteld","")</f>
        <v>geteld</v>
      </c>
      <c r="E34" s="55" t="str">
        <f>VLOOKUP(A34,Qgis_export!$J$1:$L$161,3,FALSE)</f>
        <v>ZB</v>
      </c>
      <c r="F34" s="54">
        <v>14</v>
      </c>
      <c r="G34" s="54">
        <v>25</v>
      </c>
      <c r="H34" s="54">
        <v>9</v>
      </c>
      <c r="I34" s="33">
        <f>G34+H34</f>
        <v>34</v>
      </c>
      <c r="J34" s="54"/>
      <c r="K34" s="54"/>
      <c r="L34" s="73">
        <f>SUM(I34,J34,K34,M34)</f>
        <v>63</v>
      </c>
      <c r="M34" s="54">
        <v>29</v>
      </c>
      <c r="N34" s="33"/>
      <c r="O34" s="33">
        <v>4</v>
      </c>
      <c r="P34" s="33">
        <v>5</v>
      </c>
      <c r="Q34" s="33"/>
      <c r="R34" s="33"/>
      <c r="S34" s="33"/>
      <c r="T34" s="33"/>
      <c r="U34" s="33"/>
      <c r="V34" s="33"/>
      <c r="W34" s="33"/>
      <c r="X34" s="37"/>
      <c r="Y34" s="33"/>
      <c r="Z34" s="33"/>
      <c r="AA34" s="33"/>
      <c r="AB34" s="33">
        <v>176</v>
      </c>
      <c r="AC34" s="33">
        <v>1</v>
      </c>
      <c r="AD34" s="54"/>
      <c r="AE34" s="54">
        <v>1</v>
      </c>
      <c r="AF34" s="54"/>
      <c r="AG34" s="54"/>
      <c r="AH34" s="54"/>
      <c r="AI34" s="54"/>
      <c r="AJ34" s="54"/>
      <c r="AK34" s="33"/>
      <c r="AL34" s="54"/>
      <c r="AM34" s="33"/>
      <c r="AN34" s="33"/>
      <c r="AO34" s="33">
        <v>1</v>
      </c>
      <c r="AP34" s="54">
        <v>1</v>
      </c>
      <c r="AQ34" s="33"/>
      <c r="AR34" s="33"/>
      <c r="AS34" s="33"/>
      <c r="AT34" s="84">
        <v>6</v>
      </c>
      <c r="AU34" s="54"/>
      <c r="AV34" s="85"/>
      <c r="AW34" s="3">
        <f t="shared" si="5"/>
        <v>7</v>
      </c>
      <c r="AX34" s="84">
        <f t="shared" si="6"/>
        <v>256</v>
      </c>
      <c r="AY34" s="95">
        <f t="shared" si="2"/>
        <v>0.5</v>
      </c>
      <c r="AZ34" s="96">
        <f t="shared" si="3"/>
        <v>18.285714285714285</v>
      </c>
      <c r="BA34" s="123" t="str">
        <f>IFERROR(VLOOKUP(A34,'bedekking kruiden'!$A$1:$D$45,4,FALSE),"")</f>
        <v/>
      </c>
    </row>
    <row r="35" spans="1:54" s="3" customFormat="1" ht="15" customHeight="1" x14ac:dyDescent="0.25">
      <c r="A35" s="30" t="s">
        <v>171</v>
      </c>
      <c r="B35" s="34" t="s">
        <v>135</v>
      </c>
      <c r="C35" s="32"/>
      <c r="D35" s="30"/>
      <c r="E35" s="34" t="s">
        <v>173</v>
      </c>
      <c r="F35" s="86">
        <v>14</v>
      </c>
      <c r="G35" s="30"/>
      <c r="H35" s="30"/>
      <c r="I35" s="30"/>
      <c r="J35" s="30"/>
      <c r="K35" s="30"/>
      <c r="L35" s="185">
        <f t="shared" ref="L35:AT35" si="14">IF(((L34+L36)/2)=0,"",((L34+L36)/2))</f>
        <v>64.5</v>
      </c>
      <c r="M35" s="30">
        <f t="shared" si="14"/>
        <v>42.5</v>
      </c>
      <c r="N35" s="185">
        <f t="shared" si="14"/>
        <v>2.5</v>
      </c>
      <c r="O35" s="185">
        <f t="shared" si="14"/>
        <v>4.5</v>
      </c>
      <c r="P35" s="185">
        <f t="shared" si="14"/>
        <v>14</v>
      </c>
      <c r="Q35" s="185" t="str">
        <f t="shared" si="14"/>
        <v/>
      </c>
      <c r="R35" s="185" t="str">
        <f t="shared" si="14"/>
        <v/>
      </c>
      <c r="S35" s="185" t="str">
        <f t="shared" si="14"/>
        <v/>
      </c>
      <c r="T35" s="185" t="str">
        <f t="shared" si="14"/>
        <v/>
      </c>
      <c r="U35" s="185" t="str">
        <f t="shared" si="14"/>
        <v/>
      </c>
      <c r="V35" s="185" t="str">
        <f t="shared" si="14"/>
        <v/>
      </c>
      <c r="W35" s="185" t="str">
        <f t="shared" si="14"/>
        <v/>
      </c>
      <c r="X35" s="185" t="str">
        <f t="shared" si="14"/>
        <v/>
      </c>
      <c r="Y35" s="185" t="str">
        <f t="shared" si="14"/>
        <v/>
      </c>
      <c r="Z35" s="185" t="str">
        <f t="shared" si="14"/>
        <v/>
      </c>
      <c r="AA35" s="185" t="str">
        <f t="shared" si="14"/>
        <v/>
      </c>
      <c r="AB35" s="185">
        <f t="shared" si="14"/>
        <v>158</v>
      </c>
      <c r="AC35" s="185">
        <f t="shared" si="14"/>
        <v>0.5</v>
      </c>
      <c r="AD35" s="30" t="str">
        <f t="shared" si="14"/>
        <v/>
      </c>
      <c r="AE35" s="30">
        <f t="shared" si="14"/>
        <v>1</v>
      </c>
      <c r="AF35" s="30" t="str">
        <f t="shared" si="14"/>
        <v/>
      </c>
      <c r="AG35" s="30" t="str">
        <f t="shared" si="14"/>
        <v/>
      </c>
      <c r="AH35" s="30" t="str">
        <f t="shared" si="14"/>
        <v/>
      </c>
      <c r="AI35" s="30" t="str">
        <f t="shared" si="14"/>
        <v/>
      </c>
      <c r="AJ35" s="30" t="str">
        <f t="shared" si="14"/>
        <v/>
      </c>
      <c r="AK35" s="185">
        <f t="shared" si="14"/>
        <v>0.5</v>
      </c>
      <c r="AL35" s="30" t="str">
        <f t="shared" si="14"/>
        <v/>
      </c>
      <c r="AM35" s="185" t="str">
        <f t="shared" si="14"/>
        <v/>
      </c>
      <c r="AN35" s="185" t="str">
        <f t="shared" si="14"/>
        <v/>
      </c>
      <c r="AO35" s="185">
        <f t="shared" si="14"/>
        <v>0.5</v>
      </c>
      <c r="AP35" s="30">
        <f t="shared" si="14"/>
        <v>0.5</v>
      </c>
      <c r="AQ35" s="185" t="str">
        <f t="shared" si="14"/>
        <v/>
      </c>
      <c r="AR35" s="185" t="str">
        <f t="shared" si="14"/>
        <v/>
      </c>
      <c r="AS35" s="185" t="str">
        <f t="shared" si="14"/>
        <v/>
      </c>
      <c r="AT35" s="185">
        <f t="shared" si="14"/>
        <v>3</v>
      </c>
      <c r="AU35" s="30"/>
      <c r="AV35" s="30"/>
      <c r="AW35" s="185">
        <f t="shared" si="5"/>
        <v>9</v>
      </c>
      <c r="AX35" s="185">
        <f t="shared" si="6"/>
        <v>248</v>
      </c>
      <c r="AY35" s="186">
        <f t="shared" si="2"/>
        <v>0.6428571428571429</v>
      </c>
      <c r="AZ35" s="186">
        <f t="shared" si="3"/>
        <v>17.714285714285715</v>
      </c>
      <c r="BA35" s="185" t="str">
        <f>IFERROR(VLOOKUP(A35,'bedekking kruiden'!$A$1:$D$45,4,FALSE),"")</f>
        <v/>
      </c>
      <c r="BB35" s="185"/>
    </row>
    <row r="36" spans="1:54" s="3" customFormat="1" ht="15" hidden="1" customHeight="1" x14ac:dyDescent="0.25">
      <c r="A36" s="33" t="s">
        <v>68</v>
      </c>
      <c r="B36" s="34" t="s">
        <v>135</v>
      </c>
      <c r="C36" s="35">
        <v>1</v>
      </c>
      <c r="D36" s="36" t="str">
        <f>IF(SUM(G36:AV36)&gt;0,"geteld","")</f>
        <v>geteld</v>
      </c>
      <c r="E36" s="34" t="str">
        <f>VLOOKUP(A36,Qgis_export!$J$1:$L$161,3,FALSE)</f>
        <v>ZB</v>
      </c>
      <c r="F36" s="36">
        <v>14</v>
      </c>
      <c r="G36" s="36"/>
      <c r="H36" s="36">
        <v>9</v>
      </c>
      <c r="I36" s="33">
        <f>G36+H36</f>
        <v>9</v>
      </c>
      <c r="J36" s="36"/>
      <c r="K36" s="36">
        <v>1</v>
      </c>
      <c r="L36" s="73">
        <f>SUM(I36,J36,K36,M36)</f>
        <v>66</v>
      </c>
      <c r="M36" s="36">
        <v>56</v>
      </c>
      <c r="N36" s="36">
        <v>5</v>
      </c>
      <c r="O36" s="36">
        <v>5</v>
      </c>
      <c r="P36" s="36">
        <v>23</v>
      </c>
      <c r="Q36" s="36"/>
      <c r="R36" s="36"/>
      <c r="S36" s="36"/>
      <c r="T36" s="36"/>
      <c r="U36" s="36"/>
      <c r="V36" s="36"/>
      <c r="W36" s="36"/>
      <c r="X36" s="69"/>
      <c r="Y36" s="36"/>
      <c r="Z36" s="36"/>
      <c r="AA36" s="36"/>
      <c r="AB36" s="36">
        <v>140</v>
      </c>
      <c r="AC36" s="36"/>
      <c r="AD36" s="36"/>
      <c r="AE36" s="36">
        <v>1</v>
      </c>
      <c r="AF36" s="36"/>
      <c r="AG36" s="36"/>
      <c r="AH36" s="36"/>
      <c r="AI36" s="36"/>
      <c r="AJ36" s="36"/>
      <c r="AK36" s="36">
        <v>1</v>
      </c>
      <c r="AL36" s="36"/>
      <c r="AM36" s="36"/>
      <c r="AN36" s="36"/>
      <c r="AO36" s="36"/>
      <c r="AP36" s="36"/>
      <c r="AQ36" s="36"/>
      <c r="AR36" s="36"/>
      <c r="AS36" s="36"/>
      <c r="AT36" s="88"/>
      <c r="AU36" s="36"/>
      <c r="AV36" s="88"/>
      <c r="AW36" s="36">
        <f t="shared" si="5"/>
        <v>6</v>
      </c>
      <c r="AX36" s="88">
        <f t="shared" si="6"/>
        <v>240</v>
      </c>
      <c r="AY36" s="106">
        <f t="shared" si="2"/>
        <v>0.42857142857142855</v>
      </c>
      <c r="AZ36" s="107">
        <f t="shared" si="3"/>
        <v>17.142857142857142</v>
      </c>
      <c r="BA36" s="127" t="str">
        <f>IFERROR(VLOOKUP(A36,'bedekking kruiden'!$A$1:$D$45,4,FALSE),"")</f>
        <v/>
      </c>
    </row>
    <row r="37" spans="1:54" s="3" customFormat="1" ht="15" hidden="1" customHeight="1" x14ac:dyDescent="0.25">
      <c r="A37" s="38" t="s">
        <v>69</v>
      </c>
      <c r="B37" s="39" t="s">
        <v>135</v>
      </c>
      <c r="C37" s="40">
        <v>1</v>
      </c>
      <c r="D37" s="38" t="str">
        <f>IF(SUM(G37:AV37)&gt;0,"geteld","")</f>
        <v>geteld</v>
      </c>
      <c r="E37" s="39" t="str">
        <f>VLOOKUP(A37,Qgis_export!$J$1:$L$161,3,FALSE)</f>
        <v>C</v>
      </c>
      <c r="F37" s="38">
        <v>14</v>
      </c>
      <c r="G37" s="38"/>
      <c r="H37" s="38"/>
      <c r="I37" s="38">
        <f>G37+H37</f>
        <v>0</v>
      </c>
      <c r="J37" s="38"/>
      <c r="K37" s="38"/>
      <c r="L37" s="72">
        <f>SUM(I37,J37,K37,M37)</f>
        <v>3</v>
      </c>
      <c r="M37" s="38">
        <v>3</v>
      </c>
      <c r="N37" s="38">
        <v>1</v>
      </c>
      <c r="O37" s="38"/>
      <c r="P37" s="38"/>
      <c r="Q37" s="38"/>
      <c r="R37" s="38"/>
      <c r="S37" s="38">
        <v>9</v>
      </c>
      <c r="T37" s="38"/>
      <c r="U37" s="38"/>
      <c r="V37" s="38"/>
      <c r="W37" s="38"/>
      <c r="X37" s="41"/>
      <c r="Y37" s="38"/>
      <c r="Z37" s="38"/>
      <c r="AA37" s="38"/>
      <c r="AB37" s="38">
        <v>20</v>
      </c>
      <c r="AC37" s="38">
        <v>5</v>
      </c>
      <c r="AD37" s="38"/>
      <c r="AE37" s="38">
        <v>1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83"/>
      <c r="AU37" s="38"/>
      <c r="AV37" s="83"/>
      <c r="AW37" s="38">
        <f t="shared" si="5"/>
        <v>5</v>
      </c>
      <c r="AX37" s="83">
        <f t="shared" si="6"/>
        <v>38</v>
      </c>
      <c r="AY37" s="92">
        <f t="shared" ref="AY37:AY68" si="15">AW37/F37</f>
        <v>0.35714285714285715</v>
      </c>
      <c r="AZ37" s="93">
        <f t="shared" ref="AZ37:AZ68" si="16">AX37/F37</f>
        <v>2.7142857142857144</v>
      </c>
      <c r="BA37" s="122" t="str">
        <f>IFERROR(VLOOKUP(A37,'bedekking kruiden'!$A$1:$D$45,4,FALSE),"")</f>
        <v/>
      </c>
    </row>
    <row r="38" spans="1:54" s="42" customFormat="1" ht="15" customHeight="1" x14ac:dyDescent="0.25">
      <c r="A38" s="42" t="s">
        <v>171</v>
      </c>
      <c r="B38" s="43" t="s">
        <v>135</v>
      </c>
      <c r="C38" s="44"/>
      <c r="E38" s="43" t="s">
        <v>178</v>
      </c>
      <c r="F38" s="87">
        <v>14</v>
      </c>
      <c r="L38" s="183">
        <f t="shared" ref="L38:AT38" si="17">IF(((L37+L39)/2)=0,"",((L37+L39)/2))</f>
        <v>7</v>
      </c>
      <c r="M38" s="42">
        <f t="shared" si="17"/>
        <v>7</v>
      </c>
      <c r="N38" s="183">
        <f t="shared" si="17"/>
        <v>2</v>
      </c>
      <c r="O38" s="183">
        <f t="shared" si="17"/>
        <v>6</v>
      </c>
      <c r="P38" s="183">
        <f t="shared" si="17"/>
        <v>6.5</v>
      </c>
      <c r="Q38" s="183" t="str">
        <f t="shared" si="17"/>
        <v/>
      </c>
      <c r="R38" s="183" t="str">
        <f t="shared" si="17"/>
        <v/>
      </c>
      <c r="S38" s="183">
        <f t="shared" si="17"/>
        <v>4.5</v>
      </c>
      <c r="T38" s="183" t="str">
        <f t="shared" si="17"/>
        <v/>
      </c>
      <c r="U38" s="183" t="str">
        <f t="shared" si="17"/>
        <v/>
      </c>
      <c r="V38" s="183" t="str">
        <f t="shared" si="17"/>
        <v/>
      </c>
      <c r="W38" s="183" t="str">
        <f t="shared" si="17"/>
        <v/>
      </c>
      <c r="X38" s="183" t="str">
        <f t="shared" si="17"/>
        <v/>
      </c>
      <c r="Y38" s="183" t="str">
        <f t="shared" si="17"/>
        <v/>
      </c>
      <c r="Z38" s="183" t="str">
        <f t="shared" si="17"/>
        <v/>
      </c>
      <c r="AA38" s="183" t="str">
        <f t="shared" si="17"/>
        <v/>
      </c>
      <c r="AB38" s="183">
        <f t="shared" si="17"/>
        <v>31.5</v>
      </c>
      <c r="AC38" s="183">
        <f t="shared" si="17"/>
        <v>2.5</v>
      </c>
      <c r="AD38" s="42" t="str">
        <f t="shared" si="17"/>
        <v/>
      </c>
      <c r="AE38" s="42">
        <f t="shared" si="17"/>
        <v>0.5</v>
      </c>
      <c r="AF38" s="42" t="str">
        <f t="shared" si="17"/>
        <v/>
      </c>
      <c r="AG38" s="42" t="str">
        <f t="shared" si="17"/>
        <v/>
      </c>
      <c r="AH38" s="42" t="str">
        <f t="shared" si="17"/>
        <v/>
      </c>
      <c r="AI38" s="42" t="str">
        <f t="shared" si="17"/>
        <v/>
      </c>
      <c r="AJ38" s="42" t="str">
        <f t="shared" si="17"/>
        <v/>
      </c>
      <c r="AK38" s="183" t="str">
        <f t="shared" si="17"/>
        <v/>
      </c>
      <c r="AL38" s="42" t="str">
        <f t="shared" si="17"/>
        <v/>
      </c>
      <c r="AM38" s="183" t="str">
        <f t="shared" si="17"/>
        <v/>
      </c>
      <c r="AN38" s="183" t="str">
        <f t="shared" si="17"/>
        <v/>
      </c>
      <c r="AO38" s="183" t="str">
        <f t="shared" si="17"/>
        <v/>
      </c>
      <c r="AP38" s="42" t="str">
        <f t="shared" si="17"/>
        <v/>
      </c>
      <c r="AQ38" s="183" t="str">
        <f t="shared" si="17"/>
        <v/>
      </c>
      <c r="AR38" s="183" t="str">
        <f t="shared" si="17"/>
        <v/>
      </c>
      <c r="AS38" s="183">
        <f t="shared" si="17"/>
        <v>0.5</v>
      </c>
      <c r="AT38" s="183">
        <f t="shared" si="17"/>
        <v>0.5</v>
      </c>
      <c r="AW38" s="183">
        <f t="shared" ref="AW38:AW69" si="18">COUNT(L38,N38:AC38,AK38,AM38:AO38,AQ38:AT38)</f>
        <v>9</v>
      </c>
      <c r="AX38" s="183">
        <f t="shared" ref="AX38:AX69" si="19">SUM(L38,N38:AC38,AK38,AM38:AO38,AQ38:AT38)</f>
        <v>61</v>
      </c>
      <c r="AY38" s="184">
        <f t="shared" si="15"/>
        <v>0.6428571428571429</v>
      </c>
      <c r="AZ38" s="184">
        <f t="shared" si="16"/>
        <v>4.3571428571428568</v>
      </c>
      <c r="BA38" s="183" t="str">
        <f>IFERROR(VLOOKUP(A38,'bedekking kruiden'!$A$1:$D$45,4,FALSE),"")</f>
        <v/>
      </c>
      <c r="BB38" s="183"/>
    </row>
    <row r="39" spans="1:54" s="4" customFormat="1" ht="15" hidden="1" customHeight="1" x14ac:dyDescent="0.25">
      <c r="A39" s="38" t="s">
        <v>70</v>
      </c>
      <c r="B39" s="39" t="s">
        <v>135</v>
      </c>
      <c r="C39" s="40">
        <v>1</v>
      </c>
      <c r="D39" s="117" t="str">
        <f>IF(SUM(G39:AV39)&gt;0,"geteld","")</f>
        <v>geteld</v>
      </c>
      <c r="E39" s="39" t="str">
        <f>VLOOKUP(A39,Qgis_export!$J$1:$L$161,3,FALSE)</f>
        <v>C</v>
      </c>
      <c r="F39" s="117">
        <v>14</v>
      </c>
      <c r="G39" s="117"/>
      <c r="H39" s="117"/>
      <c r="I39" s="38">
        <f>G39+H39</f>
        <v>0</v>
      </c>
      <c r="J39" s="117"/>
      <c r="K39" s="117"/>
      <c r="L39" s="72">
        <f>SUM(I39,J39,K39,M39)</f>
        <v>11</v>
      </c>
      <c r="M39" s="117">
        <v>11</v>
      </c>
      <c r="N39" s="117">
        <v>3</v>
      </c>
      <c r="O39" s="117">
        <v>12</v>
      </c>
      <c r="P39" s="117">
        <v>13</v>
      </c>
      <c r="Q39" s="117"/>
      <c r="R39" s="117"/>
      <c r="S39" s="117"/>
      <c r="T39" s="117"/>
      <c r="U39" s="117"/>
      <c r="V39" s="117"/>
      <c r="W39" s="117"/>
      <c r="X39" s="118"/>
      <c r="Y39" s="117"/>
      <c r="Z39" s="117"/>
      <c r="AA39" s="117"/>
      <c r="AB39" s="117">
        <v>43</v>
      </c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>
        <v>1</v>
      </c>
      <c r="AT39" s="89">
        <v>1</v>
      </c>
      <c r="AU39" s="117"/>
      <c r="AV39" s="89"/>
      <c r="AW39" s="6">
        <f t="shared" si="18"/>
        <v>7</v>
      </c>
      <c r="AX39" s="89">
        <f t="shared" si="19"/>
        <v>84</v>
      </c>
      <c r="AY39" s="108">
        <f t="shared" si="15"/>
        <v>0.5</v>
      </c>
      <c r="AZ39" s="109">
        <f t="shared" si="16"/>
        <v>6</v>
      </c>
      <c r="BA39" s="128" t="str">
        <f>IFERROR(VLOOKUP(A39,'bedekking kruiden'!$A$1:$D$45,4,FALSE),"")</f>
        <v/>
      </c>
    </row>
    <row r="40" spans="1:54" s="4" customFormat="1" ht="15" hidden="1" customHeight="1" x14ac:dyDescent="0.25">
      <c r="A40" s="4" t="s">
        <v>40</v>
      </c>
      <c r="B40" s="5" t="s">
        <v>125</v>
      </c>
      <c r="C40" s="7">
        <v>25</v>
      </c>
      <c r="D40" s="4" t="str">
        <f>IF(SUM(G40:AV40)&gt;0,"geteld","")</f>
        <v>geteld</v>
      </c>
      <c r="E40" s="39" t="str">
        <f>VLOOKUP(A40,Qgis_export!$J$1:$L$161,3,FALSE)</f>
        <v>C</v>
      </c>
      <c r="F40" s="4">
        <v>21</v>
      </c>
      <c r="I40" s="38">
        <f>G40+H40</f>
        <v>0</v>
      </c>
      <c r="L40" s="72">
        <f>SUM(I40,J40,K40,M40)</f>
        <v>8</v>
      </c>
      <c r="M40" s="4">
        <v>8</v>
      </c>
      <c r="N40" s="4">
        <v>16</v>
      </c>
      <c r="O40" s="4">
        <v>23</v>
      </c>
      <c r="P40" s="4">
        <v>7</v>
      </c>
      <c r="T40" s="4">
        <v>4</v>
      </c>
      <c r="X40" s="29"/>
      <c r="AB40" s="4">
        <v>80</v>
      </c>
      <c r="AK40" s="4">
        <v>5</v>
      </c>
      <c r="AR40" s="4">
        <v>1</v>
      </c>
      <c r="AT40" s="83">
        <v>2</v>
      </c>
      <c r="AV40" s="83"/>
      <c r="AW40" s="4">
        <f t="shared" si="18"/>
        <v>9</v>
      </c>
      <c r="AX40" s="83">
        <f t="shared" si="19"/>
        <v>146</v>
      </c>
      <c r="AY40" s="94">
        <f t="shared" si="15"/>
        <v>0.42857142857142855</v>
      </c>
      <c r="AZ40" s="93">
        <f t="shared" si="16"/>
        <v>6.9523809523809526</v>
      </c>
      <c r="BA40" s="122">
        <f>IFERROR(VLOOKUP(A40,'bedekking kruiden'!$A$1:$D$45,4,FALSE),"")</f>
        <v>30</v>
      </c>
    </row>
    <row r="41" spans="1:54" s="4" customFormat="1" ht="15" customHeight="1" x14ac:dyDescent="0.25">
      <c r="A41" s="38" t="s">
        <v>293</v>
      </c>
      <c r="B41" s="39" t="s">
        <v>125</v>
      </c>
      <c r="C41" s="40"/>
      <c r="D41" s="38"/>
      <c r="E41" s="39" t="s">
        <v>178</v>
      </c>
      <c r="F41" s="83">
        <v>21</v>
      </c>
      <c r="G41" s="38"/>
      <c r="H41" s="38"/>
      <c r="I41" s="38"/>
      <c r="J41" s="38"/>
      <c r="K41" s="38"/>
      <c r="L41" s="183">
        <f t="shared" ref="L41:AV41" si="20">IF(((L40+L42)/2)=0,"",((L40+L42)/2))</f>
        <v>69.5</v>
      </c>
      <c r="M41" s="38">
        <f t="shared" si="20"/>
        <v>61.5</v>
      </c>
      <c r="N41" s="183">
        <f t="shared" si="20"/>
        <v>13</v>
      </c>
      <c r="O41" s="183">
        <f t="shared" si="20"/>
        <v>20</v>
      </c>
      <c r="P41" s="183">
        <f t="shared" si="20"/>
        <v>15.5</v>
      </c>
      <c r="Q41" s="183">
        <f t="shared" si="20"/>
        <v>0.5</v>
      </c>
      <c r="R41" s="183">
        <f t="shared" si="20"/>
        <v>0.5</v>
      </c>
      <c r="S41" s="183" t="str">
        <f t="shared" si="20"/>
        <v/>
      </c>
      <c r="T41" s="183">
        <f t="shared" si="20"/>
        <v>2.5</v>
      </c>
      <c r="U41" s="183">
        <f t="shared" si="20"/>
        <v>1</v>
      </c>
      <c r="V41" s="183" t="str">
        <f t="shared" si="20"/>
        <v/>
      </c>
      <c r="W41" s="183" t="str">
        <f t="shared" si="20"/>
        <v/>
      </c>
      <c r="X41" s="183" t="str">
        <f t="shared" si="20"/>
        <v/>
      </c>
      <c r="Y41" s="183" t="str">
        <f t="shared" si="20"/>
        <v/>
      </c>
      <c r="Z41" s="183" t="str">
        <f t="shared" si="20"/>
        <v/>
      </c>
      <c r="AA41" s="183" t="str">
        <f t="shared" si="20"/>
        <v/>
      </c>
      <c r="AB41" s="183">
        <f t="shared" si="20"/>
        <v>346.5</v>
      </c>
      <c r="AC41" s="183">
        <f t="shared" si="20"/>
        <v>2</v>
      </c>
      <c r="AD41" s="38" t="str">
        <f t="shared" si="20"/>
        <v/>
      </c>
      <c r="AE41" s="38" t="str">
        <f t="shared" si="20"/>
        <v/>
      </c>
      <c r="AF41" s="38" t="str">
        <f t="shared" si="20"/>
        <v/>
      </c>
      <c r="AG41" s="38" t="str">
        <f t="shared" si="20"/>
        <v/>
      </c>
      <c r="AH41" s="38" t="str">
        <f t="shared" si="20"/>
        <v/>
      </c>
      <c r="AI41" s="38" t="str">
        <f t="shared" si="20"/>
        <v/>
      </c>
      <c r="AJ41" s="38" t="str">
        <f t="shared" si="20"/>
        <v/>
      </c>
      <c r="AK41" s="183">
        <f t="shared" si="20"/>
        <v>3</v>
      </c>
      <c r="AL41" s="38" t="str">
        <f t="shared" si="20"/>
        <v/>
      </c>
      <c r="AM41" s="183">
        <f t="shared" si="20"/>
        <v>1</v>
      </c>
      <c r="AN41" s="183" t="str">
        <f t="shared" si="20"/>
        <v/>
      </c>
      <c r="AO41" s="183" t="str">
        <f t="shared" si="20"/>
        <v/>
      </c>
      <c r="AP41" s="38" t="str">
        <f t="shared" si="20"/>
        <v/>
      </c>
      <c r="AQ41" s="183" t="str">
        <f t="shared" si="20"/>
        <v/>
      </c>
      <c r="AR41" s="183">
        <f t="shared" si="20"/>
        <v>0.5</v>
      </c>
      <c r="AS41" s="183">
        <f t="shared" si="20"/>
        <v>0.5</v>
      </c>
      <c r="AT41" s="183">
        <f t="shared" si="20"/>
        <v>3</v>
      </c>
      <c r="AU41" s="38" t="str">
        <f t="shared" si="20"/>
        <v/>
      </c>
      <c r="AV41" s="38" t="str">
        <f t="shared" si="20"/>
        <v/>
      </c>
      <c r="AW41" s="183">
        <f t="shared" si="18"/>
        <v>15</v>
      </c>
      <c r="AX41" s="183">
        <f t="shared" si="19"/>
        <v>479</v>
      </c>
      <c r="AY41" s="184">
        <f t="shared" si="15"/>
        <v>0.7142857142857143</v>
      </c>
      <c r="AZ41" s="184">
        <f t="shared" si="16"/>
        <v>22.80952380952381</v>
      </c>
      <c r="BA41" s="183">
        <f>(BA40+BA42)/2</f>
        <v>20</v>
      </c>
      <c r="BB41" s="183"/>
    </row>
    <row r="42" spans="1:54" s="4" customFormat="1" ht="15" hidden="1" customHeight="1" x14ac:dyDescent="0.25">
      <c r="A42" s="38" t="s">
        <v>41</v>
      </c>
      <c r="B42" s="39" t="s">
        <v>125</v>
      </c>
      <c r="C42" s="40">
        <v>25</v>
      </c>
      <c r="D42" s="38" t="str">
        <f>IF(SUM(G42:AV42)&gt;0,"geteld","")</f>
        <v>geteld</v>
      </c>
      <c r="E42" s="39" t="str">
        <f>VLOOKUP(A42,Qgis_export!$J$1:$L$161,3,FALSE)</f>
        <v>C</v>
      </c>
      <c r="F42" s="38">
        <v>21</v>
      </c>
      <c r="G42" s="38">
        <v>6</v>
      </c>
      <c r="H42" s="38">
        <v>10</v>
      </c>
      <c r="I42" s="38">
        <f>G42+H42</f>
        <v>16</v>
      </c>
      <c r="J42" s="38"/>
      <c r="K42" s="38"/>
      <c r="L42" s="72">
        <f>SUM(I42,J42,K42,M42)</f>
        <v>131</v>
      </c>
      <c r="M42" s="38">
        <v>115</v>
      </c>
      <c r="N42" s="38">
        <v>10</v>
      </c>
      <c r="O42" s="38">
        <v>17</v>
      </c>
      <c r="P42" s="38">
        <v>24</v>
      </c>
      <c r="Q42" s="38">
        <v>1</v>
      </c>
      <c r="R42" s="38">
        <v>1</v>
      </c>
      <c r="S42" s="38"/>
      <c r="T42" s="38">
        <v>1</v>
      </c>
      <c r="U42" s="38">
        <v>2</v>
      </c>
      <c r="V42" s="38"/>
      <c r="W42" s="38"/>
      <c r="X42" s="41"/>
      <c r="Y42" s="38"/>
      <c r="Z42" s="38"/>
      <c r="AA42" s="38"/>
      <c r="AB42" s="38">
        <v>613</v>
      </c>
      <c r="AC42" s="38">
        <v>4</v>
      </c>
      <c r="AD42" s="38"/>
      <c r="AE42" s="38"/>
      <c r="AF42" s="38"/>
      <c r="AG42" s="38"/>
      <c r="AH42" s="38"/>
      <c r="AI42" s="38"/>
      <c r="AJ42" s="38"/>
      <c r="AK42" s="38">
        <v>1</v>
      </c>
      <c r="AL42" s="38"/>
      <c r="AM42" s="38">
        <v>2</v>
      </c>
      <c r="AN42" s="38"/>
      <c r="AO42" s="38"/>
      <c r="AP42" s="38"/>
      <c r="AQ42" s="38"/>
      <c r="AR42" s="38"/>
      <c r="AS42" s="38">
        <v>1</v>
      </c>
      <c r="AT42" s="83">
        <v>4</v>
      </c>
      <c r="AU42" s="38"/>
      <c r="AV42" s="83"/>
      <c r="AW42" s="38">
        <f t="shared" si="18"/>
        <v>14</v>
      </c>
      <c r="AX42" s="83">
        <f t="shared" si="19"/>
        <v>812</v>
      </c>
      <c r="AY42" s="92">
        <f t="shared" si="15"/>
        <v>0.66666666666666663</v>
      </c>
      <c r="AZ42" s="93">
        <f t="shared" si="16"/>
        <v>38.666666666666664</v>
      </c>
      <c r="BA42" s="122">
        <f>IFERROR(VLOOKUP(A42,'bedekking kruiden'!$A$1:$D$45,4,FALSE),"")</f>
        <v>10</v>
      </c>
    </row>
    <row r="43" spans="1:54" s="3" customFormat="1" ht="15" hidden="1" customHeight="1" x14ac:dyDescent="0.25">
      <c r="A43" s="33" t="s">
        <v>42</v>
      </c>
      <c r="B43" s="34" t="s">
        <v>125</v>
      </c>
      <c r="C43" s="35">
        <v>25</v>
      </c>
      <c r="D43" s="33" t="str">
        <f>IF(SUM(G43:AV43)&gt;0,"geteld","")</f>
        <v>geteld</v>
      </c>
      <c r="E43" s="34" t="str">
        <f>VLOOKUP(A43,Qgis_export!$J$1:$L$161,3,FALSE)</f>
        <v>ZB</v>
      </c>
      <c r="F43" s="33">
        <v>21</v>
      </c>
      <c r="G43" s="33">
        <v>2</v>
      </c>
      <c r="H43" s="33">
        <v>7</v>
      </c>
      <c r="I43" s="33">
        <f>G43+H43</f>
        <v>9</v>
      </c>
      <c r="J43" s="33"/>
      <c r="K43" s="33">
        <v>5</v>
      </c>
      <c r="L43" s="73">
        <f>SUM(I43,J43,K43,M43)</f>
        <v>164</v>
      </c>
      <c r="M43" s="33">
        <v>150</v>
      </c>
      <c r="N43" s="33">
        <v>32</v>
      </c>
      <c r="O43" s="33">
        <v>108</v>
      </c>
      <c r="P43" s="33">
        <v>29</v>
      </c>
      <c r="Q43" s="33"/>
      <c r="R43" s="33"/>
      <c r="S43" s="33"/>
      <c r="T43" s="33"/>
      <c r="U43" s="33"/>
      <c r="V43" s="33"/>
      <c r="W43" s="33"/>
      <c r="X43" s="37"/>
      <c r="Y43" s="33"/>
      <c r="Z43" s="33">
        <v>1</v>
      </c>
      <c r="AA43" s="33"/>
      <c r="AB43" s="33">
        <v>395</v>
      </c>
      <c r="AC43" s="33"/>
      <c r="AD43" s="33"/>
      <c r="AE43" s="33"/>
      <c r="AF43" s="33"/>
      <c r="AG43" s="33">
        <v>1</v>
      </c>
      <c r="AH43" s="33"/>
      <c r="AI43" s="33">
        <v>1</v>
      </c>
      <c r="AJ43" s="33"/>
      <c r="AK43" s="33">
        <v>20</v>
      </c>
      <c r="AL43" s="33"/>
      <c r="AM43" s="33"/>
      <c r="AN43" s="33"/>
      <c r="AO43" s="33">
        <v>1</v>
      </c>
      <c r="AP43" s="33">
        <v>7</v>
      </c>
      <c r="AQ43" s="33"/>
      <c r="AR43" s="33"/>
      <c r="AS43" s="33"/>
      <c r="AT43" s="84">
        <v>12</v>
      </c>
      <c r="AU43" s="33">
        <v>1</v>
      </c>
      <c r="AV43" s="84"/>
      <c r="AW43" s="3">
        <f t="shared" si="18"/>
        <v>9</v>
      </c>
      <c r="AX43" s="84">
        <f t="shared" si="19"/>
        <v>762</v>
      </c>
      <c r="AY43" s="95">
        <f t="shared" si="15"/>
        <v>0.42857142857142855</v>
      </c>
      <c r="AZ43" s="96">
        <f t="shared" si="16"/>
        <v>36.285714285714285</v>
      </c>
      <c r="BA43" s="123">
        <f>IFERROR(VLOOKUP(A43,'bedekking kruiden'!$A$1:$D$45,4,FALSE),"")</f>
        <v>70</v>
      </c>
    </row>
    <row r="44" spans="1:54" s="54" customFormat="1" ht="15" customHeight="1" x14ac:dyDescent="0.25">
      <c r="A44" s="54" t="s">
        <v>293</v>
      </c>
      <c r="B44" s="55" t="s">
        <v>125</v>
      </c>
      <c r="C44" s="90"/>
      <c r="E44" s="55" t="s">
        <v>173</v>
      </c>
      <c r="F44" s="85">
        <v>21</v>
      </c>
      <c r="L44" s="185">
        <f t="shared" ref="L44:AV44" si="21">IF(((L43+L45)/2)=0,"",((L43+L45)/2))</f>
        <v>184</v>
      </c>
      <c r="M44" s="54">
        <f t="shared" si="21"/>
        <v>150.5</v>
      </c>
      <c r="N44" s="185">
        <f t="shared" si="21"/>
        <v>30</v>
      </c>
      <c r="O44" s="185">
        <f t="shared" si="21"/>
        <v>99.5</v>
      </c>
      <c r="P44" s="185">
        <f t="shared" si="21"/>
        <v>34</v>
      </c>
      <c r="Q44" s="185" t="str">
        <f t="shared" si="21"/>
        <v/>
      </c>
      <c r="R44" s="185">
        <f t="shared" si="21"/>
        <v>1</v>
      </c>
      <c r="S44" s="185" t="str">
        <f t="shared" si="21"/>
        <v/>
      </c>
      <c r="T44" s="185">
        <f t="shared" si="21"/>
        <v>0.5</v>
      </c>
      <c r="U44" s="185">
        <f t="shared" si="21"/>
        <v>1</v>
      </c>
      <c r="V44" s="185" t="str">
        <f t="shared" si="21"/>
        <v/>
      </c>
      <c r="W44" s="185" t="str">
        <f t="shared" si="21"/>
        <v/>
      </c>
      <c r="X44" s="185" t="str">
        <f t="shared" si="21"/>
        <v/>
      </c>
      <c r="Y44" s="185" t="str">
        <f t="shared" si="21"/>
        <v/>
      </c>
      <c r="Z44" s="185">
        <f t="shared" si="21"/>
        <v>2.5</v>
      </c>
      <c r="AA44" s="185" t="str">
        <f t="shared" si="21"/>
        <v/>
      </c>
      <c r="AB44" s="185">
        <f t="shared" si="21"/>
        <v>346.5</v>
      </c>
      <c r="AC44" s="185" t="str">
        <f t="shared" si="21"/>
        <v/>
      </c>
      <c r="AD44" s="54" t="str">
        <f t="shared" si="21"/>
        <v/>
      </c>
      <c r="AE44" s="54" t="str">
        <f t="shared" si="21"/>
        <v/>
      </c>
      <c r="AF44" s="54" t="str">
        <f t="shared" si="21"/>
        <v/>
      </c>
      <c r="AG44" s="54">
        <f t="shared" si="21"/>
        <v>0.5</v>
      </c>
      <c r="AH44" s="54" t="str">
        <f t="shared" si="21"/>
        <v/>
      </c>
      <c r="AI44" s="54">
        <f t="shared" si="21"/>
        <v>0.5</v>
      </c>
      <c r="AJ44" s="54" t="str">
        <f t="shared" si="21"/>
        <v/>
      </c>
      <c r="AK44" s="185">
        <f t="shared" si="21"/>
        <v>20</v>
      </c>
      <c r="AL44" s="54" t="str">
        <f t="shared" si="21"/>
        <v/>
      </c>
      <c r="AM44" s="185">
        <f t="shared" si="21"/>
        <v>0.5</v>
      </c>
      <c r="AN44" s="185" t="str">
        <f t="shared" si="21"/>
        <v/>
      </c>
      <c r="AO44" s="185">
        <f t="shared" si="21"/>
        <v>1</v>
      </c>
      <c r="AP44" s="54">
        <f t="shared" si="21"/>
        <v>6.5</v>
      </c>
      <c r="AQ44" s="185" t="str">
        <f t="shared" si="21"/>
        <v/>
      </c>
      <c r="AR44" s="185" t="str">
        <f t="shared" si="21"/>
        <v/>
      </c>
      <c r="AS44" s="185">
        <f t="shared" si="21"/>
        <v>0.5</v>
      </c>
      <c r="AT44" s="185">
        <f t="shared" si="21"/>
        <v>14.5</v>
      </c>
      <c r="AU44" s="54">
        <f t="shared" si="21"/>
        <v>0.5</v>
      </c>
      <c r="AV44" s="54" t="str">
        <f t="shared" si="21"/>
        <v/>
      </c>
      <c r="AW44" s="185">
        <f t="shared" si="18"/>
        <v>14</v>
      </c>
      <c r="AX44" s="185">
        <f t="shared" si="19"/>
        <v>735.5</v>
      </c>
      <c r="AY44" s="186">
        <f t="shared" si="15"/>
        <v>0.66666666666666663</v>
      </c>
      <c r="AZ44" s="186">
        <f t="shared" si="16"/>
        <v>35.023809523809526</v>
      </c>
      <c r="BA44" s="185">
        <f>(BA43+BA45)/2</f>
        <v>65</v>
      </c>
      <c r="BB44" s="185">
        <f>BA44-BA41</f>
        <v>45</v>
      </c>
    </row>
    <row r="45" spans="1:54" s="3" customFormat="1" ht="15" hidden="1" customHeight="1" x14ac:dyDescent="0.25">
      <c r="A45" s="54" t="s">
        <v>43</v>
      </c>
      <c r="B45" s="55" t="s">
        <v>125</v>
      </c>
      <c r="C45" s="90">
        <v>25</v>
      </c>
      <c r="D45" s="54" t="str">
        <f>IF(SUM(G45:AV45)&gt;0,"geteld","")</f>
        <v>geteld</v>
      </c>
      <c r="E45" s="55" t="str">
        <f>VLOOKUP(A45,Qgis_export!$J$1:$L$161,3,FALSE)</f>
        <v>ZB</v>
      </c>
      <c r="F45" s="54">
        <v>21</v>
      </c>
      <c r="G45" s="54"/>
      <c r="H45" s="54">
        <v>50</v>
      </c>
      <c r="I45" s="33">
        <f>G45+H45</f>
        <v>50</v>
      </c>
      <c r="J45" s="54"/>
      <c r="K45" s="54">
        <v>3</v>
      </c>
      <c r="L45" s="76">
        <f>SUM(I45,J45,K45,M45)</f>
        <v>204</v>
      </c>
      <c r="M45" s="54">
        <v>151</v>
      </c>
      <c r="N45" s="54">
        <v>28</v>
      </c>
      <c r="O45" s="54">
        <v>91</v>
      </c>
      <c r="P45" s="54">
        <v>39</v>
      </c>
      <c r="Q45" s="54"/>
      <c r="R45" s="54">
        <v>2</v>
      </c>
      <c r="S45" s="54"/>
      <c r="T45" s="54">
        <v>1</v>
      </c>
      <c r="U45" s="54">
        <v>2</v>
      </c>
      <c r="V45" s="54"/>
      <c r="W45" s="54"/>
      <c r="X45" s="57"/>
      <c r="Y45" s="54"/>
      <c r="Z45" s="54">
        <v>4</v>
      </c>
      <c r="AA45" s="54"/>
      <c r="AB45" s="54">
        <v>298</v>
      </c>
      <c r="AC45" s="54"/>
      <c r="AD45" s="54"/>
      <c r="AE45" s="54"/>
      <c r="AF45" s="54"/>
      <c r="AG45" s="54"/>
      <c r="AH45" s="54"/>
      <c r="AI45" s="54"/>
      <c r="AJ45" s="54"/>
      <c r="AK45" s="54">
        <v>20</v>
      </c>
      <c r="AL45" s="54"/>
      <c r="AM45" s="54">
        <v>1</v>
      </c>
      <c r="AN45" s="54"/>
      <c r="AO45" s="54">
        <v>1</v>
      </c>
      <c r="AP45" s="54">
        <v>6</v>
      </c>
      <c r="AQ45" s="54"/>
      <c r="AR45" s="54"/>
      <c r="AS45" s="54">
        <v>1</v>
      </c>
      <c r="AT45" s="85">
        <v>17</v>
      </c>
      <c r="AU45" s="54"/>
      <c r="AV45" s="85"/>
      <c r="AW45" s="3">
        <f t="shared" si="18"/>
        <v>14</v>
      </c>
      <c r="AX45" s="84">
        <f t="shared" si="19"/>
        <v>709</v>
      </c>
      <c r="AY45" s="95">
        <f t="shared" si="15"/>
        <v>0.66666666666666663</v>
      </c>
      <c r="AZ45" s="96">
        <f t="shared" si="16"/>
        <v>33.761904761904759</v>
      </c>
      <c r="BA45" s="123">
        <f>IFERROR(VLOOKUP(A45,'bedekking kruiden'!$A$1:$D$45,4,FALSE),"")</f>
        <v>60</v>
      </c>
    </row>
    <row r="46" spans="1:54" s="4" customFormat="1" ht="15" hidden="1" customHeight="1" x14ac:dyDescent="0.25">
      <c r="A46" s="33" t="s">
        <v>332</v>
      </c>
      <c r="B46" s="34" t="s">
        <v>126</v>
      </c>
      <c r="C46" s="35">
        <v>27</v>
      </c>
      <c r="D46" s="33" t="str">
        <f>IF(SUM(G46:AV46)&gt;0,"geteld","")</f>
        <v>geteld</v>
      </c>
      <c r="E46" s="34" t="str">
        <f>VLOOKUP(A46,Qgis_export!$J$1:$L$161,3,FALSE)</f>
        <v>ZB</v>
      </c>
      <c r="F46" s="33">
        <v>13</v>
      </c>
      <c r="G46" s="33">
        <v>6</v>
      </c>
      <c r="H46" s="33"/>
      <c r="I46" s="30">
        <f>G46+H46</f>
        <v>6</v>
      </c>
      <c r="J46" s="33"/>
      <c r="K46" s="33">
        <v>5</v>
      </c>
      <c r="L46" s="73">
        <f>SUM(I46,J46,K46,M46)</f>
        <v>33</v>
      </c>
      <c r="M46" s="33">
        <v>22</v>
      </c>
      <c r="N46" s="33">
        <v>1</v>
      </c>
      <c r="O46" s="33">
        <v>16</v>
      </c>
      <c r="P46" s="33">
        <v>4</v>
      </c>
      <c r="Q46" s="33">
        <v>2</v>
      </c>
      <c r="R46" s="33"/>
      <c r="S46" s="33"/>
      <c r="T46" s="33">
        <v>5</v>
      </c>
      <c r="U46" s="33"/>
      <c r="V46" s="33"/>
      <c r="W46" s="33"/>
      <c r="X46" s="53">
        <v>1</v>
      </c>
      <c r="Y46" s="33"/>
      <c r="Z46" s="33"/>
      <c r="AA46" s="33"/>
      <c r="AB46" s="33">
        <v>200</v>
      </c>
      <c r="AC46" s="33">
        <v>1</v>
      </c>
      <c r="AD46" s="33">
        <v>1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>
        <v>6</v>
      </c>
      <c r="AQ46" s="33"/>
      <c r="AR46" s="33">
        <v>1</v>
      </c>
      <c r="AS46" s="33"/>
      <c r="AT46" s="84">
        <v>19</v>
      </c>
      <c r="AU46" s="33"/>
      <c r="AV46" s="84"/>
      <c r="AW46" s="3">
        <f t="shared" si="18"/>
        <v>11</v>
      </c>
      <c r="AX46" s="84">
        <f t="shared" si="19"/>
        <v>283</v>
      </c>
      <c r="AY46" s="95">
        <f t="shared" si="15"/>
        <v>0.84615384615384615</v>
      </c>
      <c r="AZ46" s="96">
        <f t="shared" si="16"/>
        <v>21.76923076923077</v>
      </c>
      <c r="BA46" s="123">
        <f>IFERROR(VLOOKUP(A46,'bedekking kruiden'!$A$1:$D$45,4,FALSE),"")</f>
        <v>60</v>
      </c>
    </row>
    <row r="47" spans="1:54" s="4" customFormat="1" ht="15" customHeight="1" x14ac:dyDescent="0.25">
      <c r="A47" s="33" t="s">
        <v>331</v>
      </c>
      <c r="B47" s="34" t="s">
        <v>126</v>
      </c>
      <c r="C47" s="35"/>
      <c r="D47" s="33"/>
      <c r="E47" s="34" t="s">
        <v>173</v>
      </c>
      <c r="F47" s="84">
        <v>13</v>
      </c>
      <c r="G47" s="33"/>
      <c r="H47" s="33"/>
      <c r="I47" s="33"/>
      <c r="J47" s="33"/>
      <c r="K47" s="33"/>
      <c r="L47" s="185">
        <f t="shared" ref="L47:AV47" si="22">IF(((L46+L48)/2)=0,"",((L46+L48)/2))</f>
        <v>116.5</v>
      </c>
      <c r="M47" s="33">
        <f t="shared" si="22"/>
        <v>83.5</v>
      </c>
      <c r="N47" s="185">
        <f t="shared" si="22"/>
        <v>10.5</v>
      </c>
      <c r="O47" s="185">
        <f t="shared" si="22"/>
        <v>13</v>
      </c>
      <c r="P47" s="185">
        <f t="shared" si="22"/>
        <v>4.5</v>
      </c>
      <c r="Q47" s="185">
        <f t="shared" si="22"/>
        <v>2</v>
      </c>
      <c r="R47" s="185">
        <f t="shared" si="22"/>
        <v>1</v>
      </c>
      <c r="S47" s="185" t="str">
        <f t="shared" si="22"/>
        <v/>
      </c>
      <c r="T47" s="185">
        <f t="shared" si="22"/>
        <v>5</v>
      </c>
      <c r="U47" s="185" t="str">
        <f t="shared" si="22"/>
        <v/>
      </c>
      <c r="V47" s="185" t="str">
        <f t="shared" si="22"/>
        <v/>
      </c>
      <c r="W47" s="185" t="str">
        <f t="shared" si="22"/>
        <v/>
      </c>
      <c r="X47" s="185">
        <f t="shared" si="22"/>
        <v>0.5</v>
      </c>
      <c r="Y47" s="185" t="str">
        <f t="shared" si="22"/>
        <v/>
      </c>
      <c r="Z47" s="185">
        <f t="shared" si="22"/>
        <v>1.5</v>
      </c>
      <c r="AA47" s="185" t="str">
        <f t="shared" si="22"/>
        <v/>
      </c>
      <c r="AB47" s="185">
        <f t="shared" si="22"/>
        <v>440</v>
      </c>
      <c r="AC47" s="185">
        <f t="shared" si="22"/>
        <v>0.5</v>
      </c>
      <c r="AD47" s="33">
        <f t="shared" si="22"/>
        <v>0.5</v>
      </c>
      <c r="AE47" s="33" t="str">
        <f t="shared" si="22"/>
        <v/>
      </c>
      <c r="AF47" s="33" t="str">
        <f t="shared" si="22"/>
        <v/>
      </c>
      <c r="AG47" s="33" t="str">
        <f t="shared" si="22"/>
        <v/>
      </c>
      <c r="AH47" s="33">
        <f t="shared" si="22"/>
        <v>0.5</v>
      </c>
      <c r="AI47" s="33" t="str">
        <f t="shared" si="22"/>
        <v/>
      </c>
      <c r="AJ47" s="33" t="str">
        <f t="shared" si="22"/>
        <v/>
      </c>
      <c r="AK47" s="185">
        <f t="shared" si="22"/>
        <v>0.5</v>
      </c>
      <c r="AL47" s="33" t="str">
        <f t="shared" si="22"/>
        <v/>
      </c>
      <c r="AM47" s="185">
        <f t="shared" si="22"/>
        <v>0.5</v>
      </c>
      <c r="AN47" s="185" t="str">
        <f t="shared" si="22"/>
        <v/>
      </c>
      <c r="AO47" s="185" t="str">
        <f t="shared" si="22"/>
        <v/>
      </c>
      <c r="AP47" s="33">
        <f t="shared" si="22"/>
        <v>51</v>
      </c>
      <c r="AQ47" s="185" t="str">
        <f t="shared" si="22"/>
        <v/>
      </c>
      <c r="AR47" s="185">
        <f t="shared" si="22"/>
        <v>0.5</v>
      </c>
      <c r="AS47" s="185" t="str">
        <f t="shared" si="22"/>
        <v/>
      </c>
      <c r="AT47" s="185">
        <f t="shared" si="22"/>
        <v>20.5</v>
      </c>
      <c r="AU47" s="33" t="str">
        <f t="shared" si="22"/>
        <v/>
      </c>
      <c r="AV47" s="33" t="str">
        <f t="shared" si="22"/>
        <v/>
      </c>
      <c r="AW47" s="185">
        <f t="shared" si="18"/>
        <v>15</v>
      </c>
      <c r="AX47" s="185">
        <f t="shared" si="19"/>
        <v>617</v>
      </c>
      <c r="AY47" s="186">
        <f t="shared" si="15"/>
        <v>1.1538461538461537</v>
      </c>
      <c r="AZ47" s="186">
        <f t="shared" si="16"/>
        <v>47.46153846153846</v>
      </c>
      <c r="BA47" s="185">
        <f>(BA46+BA48)/2</f>
        <v>65</v>
      </c>
      <c r="BB47" s="185"/>
    </row>
    <row r="48" spans="1:54" s="4" customFormat="1" ht="15" hidden="1" customHeight="1" x14ac:dyDescent="0.25">
      <c r="A48" s="33" t="s">
        <v>335</v>
      </c>
      <c r="B48" s="34" t="s">
        <v>126</v>
      </c>
      <c r="C48" s="35">
        <v>27</v>
      </c>
      <c r="D48" s="33" t="str">
        <f>IF(SUM(G48:AV48)&gt;0,"geteld","")</f>
        <v>geteld</v>
      </c>
      <c r="E48" s="34" t="str">
        <f>VLOOKUP(A48,Qgis_export!$J$1:$L$161,3,FALSE)</f>
        <v>ZB</v>
      </c>
      <c r="F48" s="33">
        <v>13</v>
      </c>
      <c r="G48" s="33"/>
      <c r="H48" s="33">
        <v>44</v>
      </c>
      <c r="I48" s="33">
        <f>G48+H48</f>
        <v>44</v>
      </c>
      <c r="J48" s="33"/>
      <c r="K48" s="33">
        <v>11</v>
      </c>
      <c r="L48" s="73">
        <f>SUM(I48,J48,K48,M48)</f>
        <v>200</v>
      </c>
      <c r="M48" s="33">
        <v>145</v>
      </c>
      <c r="N48" s="33">
        <v>20</v>
      </c>
      <c r="O48" s="33">
        <v>10</v>
      </c>
      <c r="P48" s="33">
        <v>5</v>
      </c>
      <c r="Q48" s="33">
        <v>2</v>
      </c>
      <c r="R48" s="33">
        <v>2</v>
      </c>
      <c r="S48" s="33"/>
      <c r="T48" s="33">
        <v>5</v>
      </c>
      <c r="U48" s="33"/>
      <c r="V48" s="33"/>
      <c r="W48" s="33"/>
      <c r="X48" s="37"/>
      <c r="Y48" s="33"/>
      <c r="Z48" s="33">
        <v>3</v>
      </c>
      <c r="AA48" s="33"/>
      <c r="AB48" s="33">
        <v>680</v>
      </c>
      <c r="AC48" s="33"/>
      <c r="AD48" s="33"/>
      <c r="AE48" s="33"/>
      <c r="AF48" s="33"/>
      <c r="AG48" s="33"/>
      <c r="AH48" s="33">
        <v>1</v>
      </c>
      <c r="AI48" s="33"/>
      <c r="AJ48" s="33"/>
      <c r="AK48" s="33">
        <v>1</v>
      </c>
      <c r="AL48" s="33"/>
      <c r="AM48" s="33">
        <v>1</v>
      </c>
      <c r="AN48" s="33"/>
      <c r="AO48" s="33"/>
      <c r="AP48" s="33">
        <v>96</v>
      </c>
      <c r="AQ48" s="33"/>
      <c r="AR48" s="33"/>
      <c r="AS48" s="33"/>
      <c r="AT48" s="84">
        <v>22</v>
      </c>
      <c r="AU48" s="33"/>
      <c r="AV48" s="84"/>
      <c r="AW48" s="33">
        <f t="shared" si="18"/>
        <v>12</v>
      </c>
      <c r="AX48" s="84">
        <f t="shared" si="19"/>
        <v>951</v>
      </c>
      <c r="AY48" s="105">
        <f t="shared" si="15"/>
        <v>0.92307692307692313</v>
      </c>
      <c r="AZ48" s="96">
        <f t="shared" si="16"/>
        <v>73.15384615384616</v>
      </c>
      <c r="BA48" s="123">
        <f>IFERROR(VLOOKUP(A48,'bedekking kruiden'!$A$1:$D$45,4,FALSE),"")</f>
        <v>70</v>
      </c>
    </row>
    <row r="49" spans="1:54" s="3" customFormat="1" ht="15" hidden="1" customHeight="1" x14ac:dyDescent="0.25">
      <c r="A49" s="38" t="s">
        <v>338</v>
      </c>
      <c r="B49" s="39" t="s">
        <v>126</v>
      </c>
      <c r="C49" s="40">
        <v>27</v>
      </c>
      <c r="D49" s="38" t="str">
        <f>IF(SUM(G49:AV49)&gt;0,"geteld","")</f>
        <v>geteld</v>
      </c>
      <c r="E49" s="39" t="str">
        <f>VLOOKUP(A49,Qgis_export!$J$1:$L$161,3,FALSE)</f>
        <v>C</v>
      </c>
      <c r="F49" s="38">
        <v>13</v>
      </c>
      <c r="G49" s="38"/>
      <c r="H49" s="38"/>
      <c r="I49" s="38">
        <f>G49+H49</f>
        <v>0</v>
      </c>
      <c r="J49" s="38"/>
      <c r="K49" s="38"/>
      <c r="L49" s="72">
        <f>SUM(I49,J49,K49,M49)</f>
        <v>24</v>
      </c>
      <c r="M49" s="38">
        <v>24</v>
      </c>
      <c r="N49" s="38">
        <v>35</v>
      </c>
      <c r="O49" s="38"/>
      <c r="P49" s="38">
        <v>2</v>
      </c>
      <c r="Q49" s="38">
        <v>1</v>
      </c>
      <c r="R49" s="38"/>
      <c r="S49" s="38"/>
      <c r="T49" s="38">
        <v>7</v>
      </c>
      <c r="U49" s="38"/>
      <c r="V49" s="38"/>
      <c r="W49" s="38"/>
      <c r="X49" s="41"/>
      <c r="Y49" s="38"/>
      <c r="Z49" s="38"/>
      <c r="AA49" s="38"/>
      <c r="AB49" s="38">
        <v>35</v>
      </c>
      <c r="AC49" s="38">
        <v>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>
        <v>6</v>
      </c>
      <c r="AQ49" s="38"/>
      <c r="AR49" s="38"/>
      <c r="AS49" s="38"/>
      <c r="AT49" s="83">
        <v>10</v>
      </c>
      <c r="AU49" s="38"/>
      <c r="AV49" s="83"/>
      <c r="AW49" s="4">
        <f t="shared" si="18"/>
        <v>8</v>
      </c>
      <c r="AX49" s="83">
        <f t="shared" si="19"/>
        <v>115</v>
      </c>
      <c r="AY49" s="94">
        <f t="shared" si="15"/>
        <v>0.61538461538461542</v>
      </c>
      <c r="AZ49" s="93">
        <f t="shared" si="16"/>
        <v>8.8461538461538467</v>
      </c>
      <c r="BA49" s="122">
        <f>IFERROR(VLOOKUP(A49,'bedekking kruiden'!$A$1:$D$45,4,FALSE),"")</f>
        <v>30</v>
      </c>
    </row>
    <row r="50" spans="1:54" s="54" customFormat="1" ht="15" customHeight="1" x14ac:dyDescent="0.25">
      <c r="A50" s="42" t="s">
        <v>331</v>
      </c>
      <c r="B50" s="43" t="s">
        <v>126</v>
      </c>
      <c r="C50" s="44"/>
      <c r="D50" s="42"/>
      <c r="E50" s="43" t="s">
        <v>178</v>
      </c>
      <c r="F50" s="87">
        <v>13</v>
      </c>
      <c r="G50" s="42"/>
      <c r="H50" s="42"/>
      <c r="I50" s="42"/>
      <c r="J50" s="42"/>
      <c r="K50" s="42"/>
      <c r="L50" s="183">
        <f t="shared" ref="L50:AV50" si="23">IF(((L49+L51)/2)=0,"",((L49+L51)/2))</f>
        <v>39</v>
      </c>
      <c r="M50" s="42">
        <f t="shared" si="23"/>
        <v>34</v>
      </c>
      <c r="N50" s="183">
        <f t="shared" si="23"/>
        <v>25.5</v>
      </c>
      <c r="O50" s="183">
        <f t="shared" si="23"/>
        <v>1</v>
      </c>
      <c r="P50" s="183">
        <f t="shared" si="23"/>
        <v>2</v>
      </c>
      <c r="Q50" s="183">
        <f t="shared" si="23"/>
        <v>1.5</v>
      </c>
      <c r="R50" s="183">
        <f t="shared" si="23"/>
        <v>2</v>
      </c>
      <c r="S50" s="183" t="str">
        <f t="shared" si="23"/>
        <v/>
      </c>
      <c r="T50" s="183">
        <f t="shared" si="23"/>
        <v>5</v>
      </c>
      <c r="U50" s="183" t="str">
        <f t="shared" si="23"/>
        <v/>
      </c>
      <c r="V50" s="183" t="str">
        <f t="shared" si="23"/>
        <v/>
      </c>
      <c r="W50" s="183" t="str">
        <f t="shared" si="23"/>
        <v/>
      </c>
      <c r="X50" s="183" t="str">
        <f t="shared" si="23"/>
        <v/>
      </c>
      <c r="Y50" s="183" t="str">
        <f t="shared" si="23"/>
        <v/>
      </c>
      <c r="Z50" s="183">
        <f t="shared" si="23"/>
        <v>1</v>
      </c>
      <c r="AA50" s="183" t="str">
        <f t="shared" si="23"/>
        <v/>
      </c>
      <c r="AB50" s="183">
        <f t="shared" si="23"/>
        <v>44</v>
      </c>
      <c r="AC50" s="183">
        <f t="shared" si="23"/>
        <v>0.5</v>
      </c>
      <c r="AD50" s="42" t="str">
        <f t="shared" si="23"/>
        <v/>
      </c>
      <c r="AE50" s="42" t="str">
        <f t="shared" si="23"/>
        <v/>
      </c>
      <c r="AF50" s="42" t="str">
        <f t="shared" si="23"/>
        <v/>
      </c>
      <c r="AG50" s="42" t="str">
        <f t="shared" si="23"/>
        <v/>
      </c>
      <c r="AH50" s="42" t="str">
        <f t="shared" si="23"/>
        <v/>
      </c>
      <c r="AI50" s="42">
        <f t="shared" si="23"/>
        <v>0.5</v>
      </c>
      <c r="AJ50" s="42" t="str">
        <f t="shared" si="23"/>
        <v/>
      </c>
      <c r="AK50" s="183" t="str">
        <f t="shared" si="23"/>
        <v/>
      </c>
      <c r="AL50" s="42" t="str">
        <f t="shared" si="23"/>
        <v/>
      </c>
      <c r="AM50" s="183" t="str">
        <f t="shared" si="23"/>
        <v/>
      </c>
      <c r="AN50" s="183">
        <f t="shared" si="23"/>
        <v>2</v>
      </c>
      <c r="AO50" s="183" t="str">
        <f t="shared" si="23"/>
        <v/>
      </c>
      <c r="AP50" s="42">
        <f t="shared" si="23"/>
        <v>6.5</v>
      </c>
      <c r="AQ50" s="183" t="str">
        <f t="shared" si="23"/>
        <v/>
      </c>
      <c r="AR50" s="183" t="str">
        <f t="shared" si="23"/>
        <v/>
      </c>
      <c r="AS50" s="183" t="str">
        <f t="shared" si="23"/>
        <v/>
      </c>
      <c r="AT50" s="183">
        <f t="shared" si="23"/>
        <v>9.5</v>
      </c>
      <c r="AU50" s="42" t="str">
        <f t="shared" si="23"/>
        <v/>
      </c>
      <c r="AV50" s="42" t="str">
        <f t="shared" si="23"/>
        <v/>
      </c>
      <c r="AW50" s="183">
        <f t="shared" si="18"/>
        <v>12</v>
      </c>
      <c r="AX50" s="183">
        <f t="shared" si="19"/>
        <v>133</v>
      </c>
      <c r="AY50" s="184">
        <f t="shared" si="15"/>
        <v>0.92307692307692313</v>
      </c>
      <c r="AZ50" s="184">
        <f t="shared" si="16"/>
        <v>10.23076923076923</v>
      </c>
      <c r="BA50" s="183">
        <f>(BA49+BA51)/2</f>
        <v>25</v>
      </c>
      <c r="BB50" s="183">
        <f>BA47-BA50</f>
        <v>40</v>
      </c>
    </row>
    <row r="51" spans="1:54" s="3" customFormat="1" ht="15" hidden="1" customHeight="1" x14ac:dyDescent="0.25">
      <c r="A51" s="42" t="s">
        <v>341</v>
      </c>
      <c r="B51" s="39" t="s">
        <v>126</v>
      </c>
      <c r="C51" s="40">
        <v>27</v>
      </c>
      <c r="D51" s="38" t="str">
        <f>IF(SUM(G51:AV51)&gt;0,"geteld","")</f>
        <v>geteld</v>
      </c>
      <c r="E51" s="43" t="str">
        <f>VLOOKUP(A51,Qgis_export!$J$1:$L$161,3,FALSE)</f>
        <v>C</v>
      </c>
      <c r="F51" s="38">
        <v>13</v>
      </c>
      <c r="G51" s="38">
        <v>7</v>
      </c>
      <c r="H51" s="38">
        <v>3</v>
      </c>
      <c r="I51" s="38">
        <f>G51+H51</f>
        <v>10</v>
      </c>
      <c r="J51" s="38"/>
      <c r="K51" s="38"/>
      <c r="L51" s="75">
        <f>SUM(I51,J51,K51,M51)</f>
        <v>54</v>
      </c>
      <c r="M51" s="38">
        <v>44</v>
      </c>
      <c r="N51" s="38">
        <v>16</v>
      </c>
      <c r="O51" s="38">
        <v>2</v>
      </c>
      <c r="P51" s="38">
        <v>2</v>
      </c>
      <c r="Q51" s="38">
        <v>2</v>
      </c>
      <c r="R51" s="38">
        <v>4</v>
      </c>
      <c r="S51" s="38"/>
      <c r="T51" s="38">
        <v>3</v>
      </c>
      <c r="U51" s="38"/>
      <c r="V51" s="38"/>
      <c r="W51" s="38"/>
      <c r="X51" s="41"/>
      <c r="Y51" s="38"/>
      <c r="Z51" s="38">
        <v>2</v>
      </c>
      <c r="AA51" s="38"/>
      <c r="AB51" s="38">
        <v>53</v>
      </c>
      <c r="AC51" s="38"/>
      <c r="AD51" s="38"/>
      <c r="AE51" s="38"/>
      <c r="AF51" s="38"/>
      <c r="AG51" s="38"/>
      <c r="AH51" s="38"/>
      <c r="AI51" s="38">
        <v>1</v>
      </c>
      <c r="AJ51" s="38"/>
      <c r="AK51" s="38"/>
      <c r="AL51" s="38"/>
      <c r="AM51" s="38"/>
      <c r="AN51" s="38">
        <v>4</v>
      </c>
      <c r="AO51" s="38"/>
      <c r="AP51" s="38">
        <v>7</v>
      </c>
      <c r="AQ51" s="38"/>
      <c r="AR51" s="38"/>
      <c r="AS51" s="38"/>
      <c r="AT51" s="83">
        <v>9</v>
      </c>
      <c r="AU51" s="38"/>
      <c r="AV51" s="83"/>
      <c r="AW51" s="4">
        <f t="shared" si="18"/>
        <v>11</v>
      </c>
      <c r="AX51" s="83">
        <f t="shared" si="19"/>
        <v>151</v>
      </c>
      <c r="AY51" s="94">
        <f t="shared" si="15"/>
        <v>0.84615384615384615</v>
      </c>
      <c r="AZ51" s="93">
        <f t="shared" si="16"/>
        <v>11.615384615384615</v>
      </c>
      <c r="BA51" s="122">
        <f>IFERROR(VLOOKUP(A51,'bedekking kruiden'!$A$1:$D$45,4,FALSE),"")</f>
        <v>20</v>
      </c>
    </row>
    <row r="52" spans="1:54" s="3" customFormat="1" ht="15" hidden="1" customHeight="1" x14ac:dyDescent="0.25">
      <c r="A52" s="33" t="s">
        <v>45</v>
      </c>
      <c r="B52" s="31" t="s">
        <v>127</v>
      </c>
      <c r="C52" s="32">
        <v>28</v>
      </c>
      <c r="D52" s="30" t="str">
        <f>IF(SUM(G52:AV52)&gt;0,"geteld","")</f>
        <v>geteld</v>
      </c>
      <c r="E52" s="34" t="str">
        <f>VLOOKUP(A52,Qgis_export!$J$1:$L$161,3,FALSE)</f>
        <v>ZB</v>
      </c>
      <c r="F52" s="30">
        <v>21</v>
      </c>
      <c r="G52" s="30">
        <v>1</v>
      </c>
      <c r="H52" s="30">
        <v>1</v>
      </c>
      <c r="I52" s="30">
        <f>G52+H52</f>
        <v>2</v>
      </c>
      <c r="J52" s="30"/>
      <c r="K52" s="30">
        <v>6</v>
      </c>
      <c r="L52" s="73">
        <f>SUM(I52,J52,K52,M52)</f>
        <v>41</v>
      </c>
      <c r="M52" s="30">
        <v>33</v>
      </c>
      <c r="N52" s="30">
        <v>15</v>
      </c>
      <c r="O52" s="30">
        <v>42</v>
      </c>
      <c r="P52" s="30">
        <v>4</v>
      </c>
      <c r="Q52" s="30">
        <v>4</v>
      </c>
      <c r="R52" s="30"/>
      <c r="S52" s="30"/>
      <c r="T52" s="30">
        <v>9</v>
      </c>
      <c r="U52" s="30"/>
      <c r="V52" s="30"/>
      <c r="W52" s="30"/>
      <c r="X52" s="58"/>
      <c r="Y52" s="30"/>
      <c r="Z52" s="30">
        <v>1</v>
      </c>
      <c r="AA52" s="30"/>
      <c r="AB52" s="30">
        <v>80</v>
      </c>
      <c r="AC52" s="30">
        <v>2</v>
      </c>
      <c r="AD52" s="30"/>
      <c r="AE52" s="30"/>
      <c r="AF52" s="30"/>
      <c r="AG52" s="30">
        <v>2</v>
      </c>
      <c r="AH52" s="30"/>
      <c r="AI52" s="30">
        <v>2</v>
      </c>
      <c r="AJ52" s="30">
        <v>2</v>
      </c>
      <c r="AK52" s="30">
        <v>7</v>
      </c>
      <c r="AL52" s="30"/>
      <c r="AM52" s="30">
        <v>1</v>
      </c>
      <c r="AN52" s="30"/>
      <c r="AO52" s="30"/>
      <c r="AP52" s="30"/>
      <c r="AQ52" s="30"/>
      <c r="AR52" s="30"/>
      <c r="AS52" s="30"/>
      <c r="AT52" s="86">
        <v>12</v>
      </c>
      <c r="AU52" s="30"/>
      <c r="AV52" s="86"/>
      <c r="AW52" s="3">
        <f t="shared" si="18"/>
        <v>12</v>
      </c>
      <c r="AX52" s="84">
        <f t="shared" si="19"/>
        <v>218</v>
      </c>
      <c r="AY52" s="95">
        <f t="shared" si="15"/>
        <v>0.5714285714285714</v>
      </c>
      <c r="AZ52" s="96">
        <f t="shared" si="16"/>
        <v>10.380952380952381</v>
      </c>
      <c r="BA52" s="123">
        <f>IFERROR(VLOOKUP(A52,'bedekking kruiden'!$A$1:$D$45,4,FALSE),"")</f>
        <v>60</v>
      </c>
    </row>
    <row r="53" spans="1:54" s="3" customFormat="1" ht="15" customHeight="1" x14ac:dyDescent="0.25">
      <c r="A53" s="33" t="s">
        <v>321</v>
      </c>
      <c r="B53" s="34" t="s">
        <v>127</v>
      </c>
      <c r="C53" s="35"/>
      <c r="D53" s="33"/>
      <c r="E53" s="34" t="s">
        <v>173</v>
      </c>
      <c r="F53" s="84">
        <v>21</v>
      </c>
      <c r="G53" s="33"/>
      <c r="H53" s="33"/>
      <c r="I53" s="33"/>
      <c r="J53" s="33"/>
      <c r="K53" s="33"/>
      <c r="L53" s="185">
        <f t="shared" ref="L53:AV53" si="24">IF(((L52+L54)/2)=0,"",((L52+L54)/2))</f>
        <v>131.5</v>
      </c>
      <c r="M53" s="33">
        <f t="shared" si="24"/>
        <v>99</v>
      </c>
      <c r="N53" s="185">
        <f t="shared" si="24"/>
        <v>24</v>
      </c>
      <c r="O53" s="185">
        <f t="shared" si="24"/>
        <v>61</v>
      </c>
      <c r="P53" s="185">
        <f t="shared" si="24"/>
        <v>5</v>
      </c>
      <c r="Q53" s="185">
        <f t="shared" si="24"/>
        <v>3</v>
      </c>
      <c r="R53" s="185" t="str">
        <f t="shared" si="24"/>
        <v/>
      </c>
      <c r="S53" s="185" t="str">
        <f t="shared" si="24"/>
        <v/>
      </c>
      <c r="T53" s="185">
        <f t="shared" si="24"/>
        <v>6</v>
      </c>
      <c r="U53" s="185">
        <f t="shared" si="24"/>
        <v>0.5</v>
      </c>
      <c r="V53" s="185" t="str">
        <f t="shared" si="24"/>
        <v/>
      </c>
      <c r="W53" s="185" t="str">
        <f t="shared" si="24"/>
        <v/>
      </c>
      <c r="X53" s="185" t="str">
        <f t="shared" si="24"/>
        <v/>
      </c>
      <c r="Y53" s="185" t="str">
        <f t="shared" si="24"/>
        <v/>
      </c>
      <c r="Z53" s="185">
        <f t="shared" si="24"/>
        <v>0.5</v>
      </c>
      <c r="AA53" s="185" t="str">
        <f t="shared" si="24"/>
        <v/>
      </c>
      <c r="AB53" s="185">
        <f t="shared" si="24"/>
        <v>100</v>
      </c>
      <c r="AC53" s="185">
        <f t="shared" si="24"/>
        <v>1.5</v>
      </c>
      <c r="AD53" s="33" t="str">
        <f t="shared" si="24"/>
        <v/>
      </c>
      <c r="AE53" s="33" t="str">
        <f t="shared" si="24"/>
        <v/>
      </c>
      <c r="AF53" s="33" t="str">
        <f t="shared" si="24"/>
        <v/>
      </c>
      <c r="AG53" s="33">
        <f t="shared" si="24"/>
        <v>1.5</v>
      </c>
      <c r="AH53" s="33" t="str">
        <f t="shared" si="24"/>
        <v/>
      </c>
      <c r="AI53" s="33">
        <f t="shared" si="24"/>
        <v>1.5</v>
      </c>
      <c r="AJ53" s="33">
        <f t="shared" si="24"/>
        <v>1</v>
      </c>
      <c r="AK53" s="185">
        <f t="shared" si="24"/>
        <v>14.5</v>
      </c>
      <c r="AL53" s="33" t="str">
        <f t="shared" si="24"/>
        <v/>
      </c>
      <c r="AM53" s="185">
        <f t="shared" si="24"/>
        <v>1.5</v>
      </c>
      <c r="AN53" s="185">
        <f t="shared" si="24"/>
        <v>1</v>
      </c>
      <c r="AO53" s="185" t="str">
        <f t="shared" si="24"/>
        <v/>
      </c>
      <c r="AP53" s="33">
        <f t="shared" si="24"/>
        <v>13</v>
      </c>
      <c r="AQ53" s="185">
        <f t="shared" si="24"/>
        <v>0.5</v>
      </c>
      <c r="AR53" s="185" t="str">
        <f t="shared" si="24"/>
        <v/>
      </c>
      <c r="AS53" s="185">
        <f t="shared" si="24"/>
        <v>1</v>
      </c>
      <c r="AT53" s="185">
        <f t="shared" si="24"/>
        <v>19</v>
      </c>
      <c r="AU53" s="33" t="str">
        <f t="shared" si="24"/>
        <v/>
      </c>
      <c r="AV53" s="33" t="str">
        <f t="shared" si="24"/>
        <v/>
      </c>
      <c r="AW53" s="185">
        <f t="shared" si="18"/>
        <v>16</v>
      </c>
      <c r="AX53" s="185">
        <f t="shared" si="19"/>
        <v>370.5</v>
      </c>
      <c r="AY53" s="186">
        <f t="shared" si="15"/>
        <v>0.76190476190476186</v>
      </c>
      <c r="AZ53" s="186">
        <f t="shared" si="16"/>
        <v>17.642857142857142</v>
      </c>
      <c r="BA53" s="185">
        <f>(BA54+BA52)/2</f>
        <v>65</v>
      </c>
      <c r="BB53" s="185">
        <f>BA53-BA56</f>
        <v>15</v>
      </c>
    </row>
    <row r="54" spans="1:54" s="3" customFormat="1" ht="15" hidden="1" customHeight="1" x14ac:dyDescent="0.25">
      <c r="A54" s="33" t="s">
        <v>44</v>
      </c>
      <c r="B54" s="34" t="s">
        <v>127</v>
      </c>
      <c r="C54" s="35">
        <v>28</v>
      </c>
      <c r="D54" s="33" t="str">
        <f>IF(SUM(G54:AV54)&gt;0,"geteld","")</f>
        <v>geteld</v>
      </c>
      <c r="E54" s="34" t="str">
        <f>VLOOKUP(A54,Qgis_export!$J$1:$L$161,3,FALSE)</f>
        <v>ZB</v>
      </c>
      <c r="F54" s="33">
        <v>21</v>
      </c>
      <c r="G54" s="33">
        <v>38</v>
      </c>
      <c r="H54" s="33">
        <v>6</v>
      </c>
      <c r="I54" s="33">
        <f>G54+H54</f>
        <v>44</v>
      </c>
      <c r="J54" s="33"/>
      <c r="K54" s="33">
        <v>13</v>
      </c>
      <c r="L54" s="73">
        <f>SUM(I54,J54,K54,M54)</f>
        <v>222</v>
      </c>
      <c r="M54" s="33">
        <v>165</v>
      </c>
      <c r="N54" s="33">
        <v>33</v>
      </c>
      <c r="O54" s="33">
        <v>80</v>
      </c>
      <c r="P54" s="33">
        <v>6</v>
      </c>
      <c r="Q54" s="33">
        <v>2</v>
      </c>
      <c r="R54" s="33"/>
      <c r="S54" s="33"/>
      <c r="T54" s="33">
        <v>3</v>
      </c>
      <c r="U54" s="33">
        <v>1</v>
      </c>
      <c r="V54" s="33"/>
      <c r="W54" s="33"/>
      <c r="X54" s="37"/>
      <c r="Y54" s="33"/>
      <c r="Z54" s="33"/>
      <c r="AA54" s="33"/>
      <c r="AB54" s="33">
        <v>120</v>
      </c>
      <c r="AC54" s="33">
        <v>1</v>
      </c>
      <c r="AD54" s="33"/>
      <c r="AE54" s="33"/>
      <c r="AF54" s="33"/>
      <c r="AG54" s="33">
        <v>1</v>
      </c>
      <c r="AH54" s="33"/>
      <c r="AI54" s="33">
        <v>1</v>
      </c>
      <c r="AJ54" s="33"/>
      <c r="AK54" s="33">
        <v>22</v>
      </c>
      <c r="AL54" s="33"/>
      <c r="AM54" s="33">
        <v>2</v>
      </c>
      <c r="AN54" s="33">
        <v>2</v>
      </c>
      <c r="AO54" s="33"/>
      <c r="AP54" s="33">
        <v>26</v>
      </c>
      <c r="AQ54" s="33">
        <v>1</v>
      </c>
      <c r="AR54" s="33"/>
      <c r="AS54" s="33">
        <v>2</v>
      </c>
      <c r="AT54" s="84">
        <v>26</v>
      </c>
      <c r="AU54" s="33"/>
      <c r="AV54" s="84"/>
      <c r="AW54" s="33">
        <f t="shared" si="18"/>
        <v>15</v>
      </c>
      <c r="AX54" s="84">
        <f t="shared" si="19"/>
        <v>523</v>
      </c>
      <c r="AY54" s="105">
        <f t="shared" si="15"/>
        <v>0.7142857142857143</v>
      </c>
      <c r="AZ54" s="96">
        <f t="shared" si="16"/>
        <v>24.904761904761905</v>
      </c>
      <c r="BA54" s="123">
        <f>IFERROR(VLOOKUP(A54,'bedekking kruiden'!$A$1:$D$45,4,FALSE),"")</f>
        <v>70</v>
      </c>
    </row>
    <row r="55" spans="1:54" s="4" customFormat="1" ht="15" hidden="1" customHeight="1" x14ac:dyDescent="0.25">
      <c r="A55" s="38" t="s">
        <v>46</v>
      </c>
      <c r="B55" s="39" t="s">
        <v>127</v>
      </c>
      <c r="C55" s="40">
        <v>28</v>
      </c>
      <c r="D55" s="38" t="str">
        <f>IF(SUM(G55:AV55)&gt;0,"geteld","")</f>
        <v>geteld</v>
      </c>
      <c r="E55" s="39" t="str">
        <f>VLOOKUP(A55,Qgis_export!$J$1:$L$161,3,FALSE)</f>
        <v>C</v>
      </c>
      <c r="F55" s="38">
        <v>21</v>
      </c>
      <c r="G55" s="38"/>
      <c r="H55" s="38">
        <v>48</v>
      </c>
      <c r="I55" s="38">
        <f>G55+H55</f>
        <v>48</v>
      </c>
      <c r="J55" s="38"/>
      <c r="K55" s="38">
        <v>2</v>
      </c>
      <c r="L55" s="72">
        <f>SUM(I55,J55,K55,M55)</f>
        <v>168</v>
      </c>
      <c r="M55" s="38">
        <v>118</v>
      </c>
      <c r="N55" s="38">
        <v>1</v>
      </c>
      <c r="O55" s="38">
        <v>13</v>
      </c>
      <c r="P55" s="38">
        <v>9</v>
      </c>
      <c r="Q55" s="38"/>
      <c r="R55" s="38">
        <v>2</v>
      </c>
      <c r="S55" s="38"/>
      <c r="T55" s="38">
        <v>3</v>
      </c>
      <c r="U55" s="38">
        <v>3</v>
      </c>
      <c r="V55" s="38"/>
      <c r="W55" s="38"/>
      <c r="X55" s="41"/>
      <c r="Y55" s="38"/>
      <c r="Z55" s="38"/>
      <c r="AA55" s="38"/>
      <c r="AB55" s="38">
        <v>365</v>
      </c>
      <c r="AC55" s="38">
        <v>1</v>
      </c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>
        <v>1</v>
      </c>
      <c r="AQ55" s="38"/>
      <c r="AR55" s="38"/>
      <c r="AS55" s="38"/>
      <c r="AT55" s="83">
        <v>8</v>
      </c>
      <c r="AU55" s="38"/>
      <c r="AV55" s="83"/>
      <c r="AW55" s="4">
        <f t="shared" si="18"/>
        <v>10</v>
      </c>
      <c r="AX55" s="83">
        <f t="shared" si="19"/>
        <v>573</v>
      </c>
      <c r="AY55" s="94">
        <f t="shared" si="15"/>
        <v>0.47619047619047616</v>
      </c>
      <c r="AZ55" s="93">
        <f t="shared" si="16"/>
        <v>27.285714285714285</v>
      </c>
      <c r="BA55" s="122">
        <f>IFERROR(VLOOKUP(A55,'bedekking kruiden'!$A$1:$D$45,4,FALSE),"")</f>
        <v>40</v>
      </c>
    </row>
    <row r="56" spans="1:54" s="42" customFormat="1" ht="15" customHeight="1" x14ac:dyDescent="0.25">
      <c r="A56" s="42" t="s">
        <v>321</v>
      </c>
      <c r="B56" s="43" t="s">
        <v>127</v>
      </c>
      <c r="C56" s="44"/>
      <c r="E56" s="43" t="s">
        <v>178</v>
      </c>
      <c r="F56" s="87">
        <v>21</v>
      </c>
      <c r="L56" s="183">
        <f t="shared" ref="L56:AV56" si="25">IF(((L55+L57)/2)=0,"",((L55+L57)/2))</f>
        <v>101</v>
      </c>
      <c r="M56" s="42">
        <f t="shared" si="25"/>
        <v>73</v>
      </c>
      <c r="N56" s="183">
        <f t="shared" si="25"/>
        <v>1.5</v>
      </c>
      <c r="O56" s="183">
        <f t="shared" si="25"/>
        <v>7</v>
      </c>
      <c r="P56" s="183">
        <f t="shared" si="25"/>
        <v>5</v>
      </c>
      <c r="Q56" s="183" t="str">
        <f t="shared" si="25"/>
        <v/>
      </c>
      <c r="R56" s="183">
        <f t="shared" si="25"/>
        <v>1</v>
      </c>
      <c r="S56" s="183" t="str">
        <f t="shared" si="25"/>
        <v/>
      </c>
      <c r="T56" s="183">
        <f t="shared" si="25"/>
        <v>6.5</v>
      </c>
      <c r="U56" s="183">
        <f t="shared" si="25"/>
        <v>1.5</v>
      </c>
      <c r="V56" s="183" t="str">
        <f t="shared" si="25"/>
        <v/>
      </c>
      <c r="W56" s="183" t="str">
        <f t="shared" si="25"/>
        <v/>
      </c>
      <c r="X56" s="183" t="str">
        <f t="shared" si="25"/>
        <v/>
      </c>
      <c r="Y56" s="183" t="str">
        <f t="shared" si="25"/>
        <v/>
      </c>
      <c r="Z56" s="183">
        <f t="shared" si="25"/>
        <v>1</v>
      </c>
      <c r="AA56" s="183" t="str">
        <f t="shared" si="25"/>
        <v/>
      </c>
      <c r="AB56" s="183">
        <f t="shared" si="25"/>
        <v>220.5</v>
      </c>
      <c r="AC56" s="183">
        <f t="shared" si="25"/>
        <v>0.5</v>
      </c>
      <c r="AD56" s="42" t="str">
        <f t="shared" si="25"/>
        <v/>
      </c>
      <c r="AE56" s="42" t="str">
        <f t="shared" si="25"/>
        <v/>
      </c>
      <c r="AF56" s="42" t="str">
        <f t="shared" si="25"/>
        <v/>
      </c>
      <c r="AG56" s="42" t="str">
        <f t="shared" si="25"/>
        <v/>
      </c>
      <c r="AH56" s="42" t="str">
        <f t="shared" si="25"/>
        <v/>
      </c>
      <c r="AI56" s="42" t="str">
        <f t="shared" si="25"/>
        <v/>
      </c>
      <c r="AJ56" s="42" t="str">
        <f t="shared" si="25"/>
        <v/>
      </c>
      <c r="AK56" s="183" t="str">
        <f t="shared" si="25"/>
        <v/>
      </c>
      <c r="AL56" s="42" t="str">
        <f t="shared" si="25"/>
        <v/>
      </c>
      <c r="AM56" s="183">
        <f t="shared" si="25"/>
        <v>0.5</v>
      </c>
      <c r="AN56" s="183" t="str">
        <f t="shared" si="25"/>
        <v/>
      </c>
      <c r="AO56" s="183" t="str">
        <f t="shared" si="25"/>
        <v/>
      </c>
      <c r="AP56" s="42">
        <f t="shared" si="25"/>
        <v>0.5</v>
      </c>
      <c r="AQ56" s="183" t="str">
        <f t="shared" si="25"/>
        <v/>
      </c>
      <c r="AR56" s="183" t="str">
        <f t="shared" si="25"/>
        <v/>
      </c>
      <c r="AS56" s="183" t="str">
        <f t="shared" si="25"/>
        <v/>
      </c>
      <c r="AT56" s="183">
        <f t="shared" si="25"/>
        <v>6</v>
      </c>
      <c r="AU56" s="42" t="str">
        <f t="shared" si="25"/>
        <v/>
      </c>
      <c r="AV56" s="42" t="str">
        <f t="shared" si="25"/>
        <v/>
      </c>
      <c r="AW56" s="183">
        <f t="shared" si="18"/>
        <v>12</v>
      </c>
      <c r="AX56" s="183">
        <f t="shared" si="19"/>
        <v>352</v>
      </c>
      <c r="AY56" s="184">
        <f t="shared" si="15"/>
        <v>0.5714285714285714</v>
      </c>
      <c r="AZ56" s="184">
        <f t="shared" si="16"/>
        <v>16.761904761904763</v>
      </c>
      <c r="BA56" s="183">
        <f>(BA55+BA57)/2</f>
        <v>50</v>
      </c>
      <c r="BB56" s="183"/>
    </row>
    <row r="57" spans="1:54" s="4" customFormat="1" ht="15" hidden="1" customHeight="1" x14ac:dyDescent="0.25">
      <c r="A57" s="42" t="s">
        <v>128</v>
      </c>
      <c r="B57" s="39" t="s">
        <v>127</v>
      </c>
      <c r="C57" s="44">
        <v>28</v>
      </c>
      <c r="D57" s="42" t="str">
        <f>IF(SUM(G57:AV57)&gt;0,"geteld","")</f>
        <v>geteld</v>
      </c>
      <c r="E57" s="43" t="str">
        <f>VLOOKUP(A57,Qgis_export!$J$1:$L$161,3,FALSE)</f>
        <v>C</v>
      </c>
      <c r="F57" s="42">
        <v>21</v>
      </c>
      <c r="G57" s="42">
        <v>1</v>
      </c>
      <c r="H57" s="42">
        <v>5</v>
      </c>
      <c r="I57" s="38">
        <f>G57+H57</f>
        <v>6</v>
      </c>
      <c r="J57" s="42"/>
      <c r="K57" s="42"/>
      <c r="L57" s="75">
        <f>SUM(I57,J57,K57,M57)</f>
        <v>34</v>
      </c>
      <c r="M57" s="42">
        <v>28</v>
      </c>
      <c r="N57" s="42">
        <v>2</v>
      </c>
      <c r="O57" s="42">
        <v>1</v>
      </c>
      <c r="P57" s="42">
        <v>1</v>
      </c>
      <c r="Q57" s="42"/>
      <c r="R57" s="42"/>
      <c r="S57" s="42"/>
      <c r="T57" s="42">
        <v>10</v>
      </c>
      <c r="U57" s="42"/>
      <c r="V57" s="42"/>
      <c r="W57" s="42"/>
      <c r="X57" s="45"/>
      <c r="Y57" s="42"/>
      <c r="Z57" s="42">
        <v>2</v>
      </c>
      <c r="AA57" s="42"/>
      <c r="AB57" s="42">
        <v>76</v>
      </c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>
        <v>1</v>
      </c>
      <c r="AN57" s="42"/>
      <c r="AO57" s="42"/>
      <c r="AP57" s="42"/>
      <c r="AQ57" s="42"/>
      <c r="AR57" s="42"/>
      <c r="AS57" s="42"/>
      <c r="AT57" s="87">
        <v>4</v>
      </c>
      <c r="AU57" s="42"/>
      <c r="AV57" s="87"/>
      <c r="AW57" s="4">
        <f t="shared" si="18"/>
        <v>9</v>
      </c>
      <c r="AX57" s="83">
        <f t="shared" si="19"/>
        <v>131</v>
      </c>
      <c r="AY57" s="94">
        <f t="shared" si="15"/>
        <v>0.42857142857142855</v>
      </c>
      <c r="AZ57" s="93">
        <f t="shared" si="16"/>
        <v>6.2380952380952381</v>
      </c>
      <c r="BA57" s="122">
        <f>IFERROR(VLOOKUP(A57,'bedekking kruiden'!$A$1:$D$45,4,FALSE),"")</f>
        <v>60</v>
      </c>
    </row>
    <row r="58" spans="1:54" s="3" customFormat="1" ht="15" hidden="1" customHeight="1" x14ac:dyDescent="0.25">
      <c r="A58" s="38" t="s">
        <v>59</v>
      </c>
      <c r="B58" s="39" t="s">
        <v>131</v>
      </c>
      <c r="C58" s="61">
        <v>59</v>
      </c>
      <c r="D58" s="46" t="str">
        <f>IF(SUM(G58:AV58)&gt;0,"geteld","")</f>
        <v>geteld</v>
      </c>
      <c r="E58" s="39" t="str">
        <f>VLOOKUP(A58,Qgis_export!$J$1:$L$161,3,FALSE)</f>
        <v>C</v>
      </c>
      <c r="F58" s="46">
        <v>22</v>
      </c>
      <c r="G58" s="46"/>
      <c r="H58" s="46"/>
      <c r="I58" s="46">
        <f>G58+H58</f>
        <v>0</v>
      </c>
      <c r="J58" s="46"/>
      <c r="K58" s="46"/>
      <c r="L58" s="72">
        <f>SUM(I58,J58,K58,M58)</f>
        <v>0</v>
      </c>
      <c r="M58" s="46"/>
      <c r="N58" s="46">
        <v>3</v>
      </c>
      <c r="O58" s="46"/>
      <c r="P58" s="46">
        <v>1</v>
      </c>
      <c r="Q58" s="46">
        <v>3</v>
      </c>
      <c r="R58" s="46"/>
      <c r="S58" s="46">
        <v>1</v>
      </c>
      <c r="T58" s="46"/>
      <c r="U58" s="46"/>
      <c r="V58" s="46"/>
      <c r="W58" s="46"/>
      <c r="X58" s="49"/>
      <c r="Y58" s="46"/>
      <c r="Z58" s="46"/>
      <c r="AA58" s="46"/>
      <c r="AB58" s="46">
        <v>6</v>
      </c>
      <c r="AC58" s="46">
        <v>25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</v>
      </c>
      <c r="AN58" s="46">
        <v>3</v>
      </c>
      <c r="AO58" s="46"/>
      <c r="AP58" s="46"/>
      <c r="AQ58" s="46"/>
      <c r="AR58" s="46"/>
      <c r="AS58" s="46"/>
      <c r="AT58" s="82">
        <v>1</v>
      </c>
      <c r="AU58" s="46"/>
      <c r="AV58" s="82"/>
      <c r="AW58" s="4">
        <f t="shared" si="18"/>
        <v>10</v>
      </c>
      <c r="AX58" s="83">
        <f t="shared" si="19"/>
        <v>45</v>
      </c>
      <c r="AY58" s="94">
        <f t="shared" si="15"/>
        <v>0.45454545454545453</v>
      </c>
      <c r="AZ58" s="93">
        <f t="shared" si="16"/>
        <v>2.0454545454545454</v>
      </c>
      <c r="BA58" s="122" t="str">
        <f>IFERROR(VLOOKUP(A58,'bedekking kruiden'!$A$1:$D$45,4,FALSE),"")</f>
        <v/>
      </c>
    </row>
    <row r="59" spans="1:54" s="3" customFormat="1" ht="15" customHeight="1" x14ac:dyDescent="0.25">
      <c r="A59" s="38" t="s">
        <v>437</v>
      </c>
      <c r="B59" s="39" t="s">
        <v>131</v>
      </c>
      <c r="C59" s="66"/>
      <c r="D59" s="38"/>
      <c r="E59" s="39" t="s">
        <v>178</v>
      </c>
      <c r="F59" s="83">
        <v>22</v>
      </c>
      <c r="G59" s="38"/>
      <c r="H59" s="38"/>
      <c r="I59" s="38"/>
      <c r="J59" s="38"/>
      <c r="K59" s="38"/>
      <c r="L59" s="183">
        <f t="shared" ref="L59:AT59" si="26">IF(((L58+L60)/2)=0,"",((L58+L60)/2))</f>
        <v>3</v>
      </c>
      <c r="M59" s="38">
        <f t="shared" si="26"/>
        <v>3</v>
      </c>
      <c r="N59" s="183">
        <f t="shared" si="26"/>
        <v>4</v>
      </c>
      <c r="O59" s="183">
        <f t="shared" si="26"/>
        <v>1</v>
      </c>
      <c r="P59" s="183">
        <f t="shared" si="26"/>
        <v>2.5</v>
      </c>
      <c r="Q59" s="183">
        <f t="shared" si="26"/>
        <v>1.5</v>
      </c>
      <c r="R59" s="183" t="str">
        <f t="shared" si="26"/>
        <v/>
      </c>
      <c r="S59" s="183">
        <f t="shared" si="26"/>
        <v>0.5</v>
      </c>
      <c r="T59" s="183" t="str">
        <f t="shared" si="26"/>
        <v/>
      </c>
      <c r="U59" s="183" t="str">
        <f t="shared" si="26"/>
        <v/>
      </c>
      <c r="V59" s="183" t="str">
        <f t="shared" si="26"/>
        <v/>
      </c>
      <c r="W59" s="183" t="str">
        <f t="shared" si="26"/>
        <v/>
      </c>
      <c r="X59" s="183" t="str">
        <f t="shared" si="26"/>
        <v/>
      </c>
      <c r="Y59" s="183" t="str">
        <f t="shared" si="26"/>
        <v/>
      </c>
      <c r="Z59" s="183" t="str">
        <f t="shared" si="26"/>
        <v/>
      </c>
      <c r="AA59" s="183" t="str">
        <f t="shared" si="26"/>
        <v/>
      </c>
      <c r="AB59" s="183">
        <f t="shared" si="26"/>
        <v>19.5</v>
      </c>
      <c r="AC59" s="183">
        <f t="shared" si="26"/>
        <v>27.5</v>
      </c>
      <c r="AD59" s="38" t="str">
        <f t="shared" si="26"/>
        <v/>
      </c>
      <c r="AE59" s="38" t="str">
        <f t="shared" si="26"/>
        <v/>
      </c>
      <c r="AF59" s="38" t="str">
        <f t="shared" si="26"/>
        <v/>
      </c>
      <c r="AG59" s="38" t="str">
        <f t="shared" si="26"/>
        <v/>
      </c>
      <c r="AH59" s="38" t="str">
        <f t="shared" si="26"/>
        <v/>
      </c>
      <c r="AI59" s="38" t="str">
        <f t="shared" si="26"/>
        <v/>
      </c>
      <c r="AJ59" s="38" t="str">
        <f t="shared" si="26"/>
        <v/>
      </c>
      <c r="AK59" s="183" t="str">
        <f t="shared" si="26"/>
        <v/>
      </c>
      <c r="AL59" s="38" t="str">
        <f t="shared" si="26"/>
        <v/>
      </c>
      <c r="AM59" s="183">
        <f t="shared" si="26"/>
        <v>1</v>
      </c>
      <c r="AN59" s="183">
        <f t="shared" si="26"/>
        <v>1.5</v>
      </c>
      <c r="AO59" s="183" t="str">
        <f t="shared" si="26"/>
        <v/>
      </c>
      <c r="AP59" s="38">
        <f t="shared" si="26"/>
        <v>5.5</v>
      </c>
      <c r="AQ59" s="183" t="str">
        <f t="shared" si="26"/>
        <v/>
      </c>
      <c r="AR59" s="183" t="str">
        <f t="shared" si="26"/>
        <v/>
      </c>
      <c r="AS59" s="183">
        <f t="shared" si="26"/>
        <v>0.5</v>
      </c>
      <c r="AT59" s="183">
        <f t="shared" si="26"/>
        <v>0.5</v>
      </c>
      <c r="AU59" s="38"/>
      <c r="AV59" s="38"/>
      <c r="AW59" s="183">
        <f t="shared" si="18"/>
        <v>12</v>
      </c>
      <c r="AX59" s="183">
        <f t="shared" si="19"/>
        <v>63</v>
      </c>
      <c r="AY59" s="184">
        <f t="shared" si="15"/>
        <v>0.54545454545454541</v>
      </c>
      <c r="AZ59" s="184">
        <f t="shared" si="16"/>
        <v>2.8636363636363638</v>
      </c>
      <c r="BA59" s="183" t="str">
        <f>IFERROR(VLOOKUP(A59,'bedekking kruiden'!$A$1:$D$45,4,FALSE),"")</f>
        <v/>
      </c>
      <c r="BB59" s="183"/>
    </row>
    <row r="60" spans="1:54" s="3" customFormat="1" ht="15" hidden="1" customHeight="1" x14ac:dyDescent="0.25">
      <c r="A60" s="38" t="s">
        <v>64</v>
      </c>
      <c r="B60" s="39" t="s">
        <v>131</v>
      </c>
      <c r="C60" s="66">
        <v>59</v>
      </c>
      <c r="D60" s="38" t="str">
        <f>IF(SUM(G60:AV60)&gt;0,"geteld","")</f>
        <v>geteld</v>
      </c>
      <c r="E60" s="39" t="str">
        <f>VLOOKUP(A60,Qgis_export!$J$1:$L$161,3,FALSE)</f>
        <v>C</v>
      </c>
      <c r="F60" s="38">
        <v>22</v>
      </c>
      <c r="G60" s="38"/>
      <c r="H60" s="38"/>
      <c r="I60" s="38">
        <f>G60+H60</f>
        <v>0</v>
      </c>
      <c r="J60" s="38"/>
      <c r="K60" s="38"/>
      <c r="L60" s="72">
        <f>SUM(I60,J60,K60,M60)</f>
        <v>6</v>
      </c>
      <c r="M60" s="38">
        <v>6</v>
      </c>
      <c r="N60" s="38">
        <v>5</v>
      </c>
      <c r="O60" s="38">
        <v>2</v>
      </c>
      <c r="P60" s="38">
        <v>4</v>
      </c>
      <c r="Q60" s="38"/>
      <c r="R60" s="38"/>
      <c r="S60" s="38"/>
      <c r="T60" s="38"/>
      <c r="U60" s="38"/>
      <c r="V60" s="38"/>
      <c r="W60" s="38"/>
      <c r="X60" s="41"/>
      <c r="Y60" s="38"/>
      <c r="Z60" s="38"/>
      <c r="AA60" s="38"/>
      <c r="AB60" s="38">
        <v>33</v>
      </c>
      <c r="AC60" s="38">
        <v>30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>
        <v>11</v>
      </c>
      <c r="AQ60" s="38"/>
      <c r="AR60" s="38"/>
      <c r="AS60" s="38">
        <v>1</v>
      </c>
      <c r="AT60" s="83"/>
      <c r="AU60" s="38"/>
      <c r="AV60" s="83"/>
      <c r="AW60" s="38">
        <f t="shared" si="18"/>
        <v>7</v>
      </c>
      <c r="AX60" s="83">
        <f t="shared" si="19"/>
        <v>81</v>
      </c>
      <c r="AY60" s="92">
        <f t="shared" si="15"/>
        <v>0.31818181818181818</v>
      </c>
      <c r="AZ60" s="93">
        <f t="shared" si="16"/>
        <v>3.6818181818181817</v>
      </c>
      <c r="BA60" s="122" t="str">
        <f>IFERROR(VLOOKUP(A60,'bedekking kruiden'!$A$1:$D$45,4,FALSE),"")</f>
        <v/>
      </c>
    </row>
    <row r="61" spans="1:54" s="4" customFormat="1" ht="15" hidden="1" customHeight="1" x14ac:dyDescent="0.25">
      <c r="A61" s="33" t="s">
        <v>65</v>
      </c>
      <c r="B61" s="34" t="s">
        <v>131</v>
      </c>
      <c r="C61" s="62">
        <v>59</v>
      </c>
      <c r="D61" s="33" t="str">
        <f>IF(SUM(G61:AV61)&gt;0,"geteld","")</f>
        <v>geteld</v>
      </c>
      <c r="E61" s="34" t="str">
        <f>VLOOKUP(A61,Qgis_export!$J$1:$L$161,3,FALSE)</f>
        <v>ZO</v>
      </c>
      <c r="F61" s="33">
        <v>22</v>
      </c>
      <c r="G61" s="33"/>
      <c r="H61" s="33"/>
      <c r="I61" s="33">
        <f>G61+H61</f>
        <v>0</v>
      </c>
      <c r="J61" s="33"/>
      <c r="K61" s="33"/>
      <c r="L61" s="73">
        <f>SUM(I61,J61,K61,M61)</f>
        <v>25</v>
      </c>
      <c r="M61" s="33">
        <v>25</v>
      </c>
      <c r="N61" s="33">
        <v>12</v>
      </c>
      <c r="O61" s="33"/>
      <c r="P61" s="33">
        <v>9</v>
      </c>
      <c r="Q61" s="33">
        <v>2</v>
      </c>
      <c r="R61" s="33"/>
      <c r="S61" s="33">
        <v>1</v>
      </c>
      <c r="T61" s="33"/>
      <c r="U61" s="33"/>
      <c r="V61" s="33"/>
      <c r="W61" s="33"/>
      <c r="X61" s="37"/>
      <c r="Y61" s="33"/>
      <c r="Z61" s="33">
        <v>3</v>
      </c>
      <c r="AA61" s="33"/>
      <c r="AB61" s="33">
        <v>58</v>
      </c>
      <c r="AC61" s="33">
        <v>50</v>
      </c>
      <c r="AD61" s="33"/>
      <c r="AE61" s="33">
        <v>1</v>
      </c>
      <c r="AF61" s="33"/>
      <c r="AG61" s="33">
        <v>2</v>
      </c>
      <c r="AH61" s="33"/>
      <c r="AI61" s="33"/>
      <c r="AJ61" s="33"/>
      <c r="AK61" s="33"/>
      <c r="AL61" s="33"/>
      <c r="AM61" s="33">
        <v>1</v>
      </c>
      <c r="AN61" s="33"/>
      <c r="AO61" s="33"/>
      <c r="AP61" s="33"/>
      <c r="AQ61" s="33">
        <v>1</v>
      </c>
      <c r="AR61" s="33"/>
      <c r="AS61" s="33">
        <v>1</v>
      </c>
      <c r="AT61" s="84"/>
      <c r="AU61" s="33"/>
      <c r="AV61" s="84"/>
      <c r="AW61" s="33">
        <f t="shared" si="18"/>
        <v>11</v>
      </c>
      <c r="AX61" s="84">
        <f t="shared" si="19"/>
        <v>163</v>
      </c>
      <c r="AY61" s="105">
        <f t="shared" si="15"/>
        <v>0.5</v>
      </c>
      <c r="AZ61" s="96">
        <f t="shared" si="16"/>
        <v>7.4090909090909092</v>
      </c>
      <c r="BA61" s="123" t="str">
        <f>IFERROR(VLOOKUP(A61,'bedekking kruiden'!$A$1:$D$45,4,FALSE),"")</f>
        <v/>
      </c>
    </row>
    <row r="62" spans="1:54" s="4" customFormat="1" ht="15" customHeight="1" x14ac:dyDescent="0.25">
      <c r="A62" s="33" t="s">
        <v>437</v>
      </c>
      <c r="B62" s="34" t="s">
        <v>131</v>
      </c>
      <c r="C62" s="62"/>
      <c r="D62" s="33"/>
      <c r="E62" s="55" t="s">
        <v>219</v>
      </c>
      <c r="F62" s="84">
        <v>22</v>
      </c>
      <c r="G62" s="33"/>
      <c r="H62" s="33"/>
      <c r="I62" s="33"/>
      <c r="J62" s="33"/>
      <c r="K62" s="33"/>
      <c r="L62" s="185">
        <f t="shared" ref="L62:AT62" si="27">IF(((L61+L63)/2)=0,"",((L61+L63)/2))</f>
        <v>20.5</v>
      </c>
      <c r="M62" s="33">
        <f t="shared" si="27"/>
        <v>20.5</v>
      </c>
      <c r="N62" s="185">
        <f t="shared" si="27"/>
        <v>8</v>
      </c>
      <c r="O62" s="185" t="str">
        <f t="shared" si="27"/>
        <v/>
      </c>
      <c r="P62" s="185">
        <f t="shared" si="27"/>
        <v>8</v>
      </c>
      <c r="Q62" s="185">
        <f t="shared" si="27"/>
        <v>2</v>
      </c>
      <c r="R62" s="185" t="str">
        <f t="shared" si="27"/>
        <v/>
      </c>
      <c r="S62" s="185">
        <f t="shared" si="27"/>
        <v>1</v>
      </c>
      <c r="T62" s="185" t="str">
        <f t="shared" si="27"/>
        <v/>
      </c>
      <c r="U62" s="185" t="str">
        <f t="shared" si="27"/>
        <v/>
      </c>
      <c r="V62" s="185" t="str">
        <f t="shared" si="27"/>
        <v/>
      </c>
      <c r="W62" s="185" t="str">
        <f t="shared" si="27"/>
        <v/>
      </c>
      <c r="X62" s="185" t="str">
        <f t="shared" si="27"/>
        <v/>
      </c>
      <c r="Y62" s="185" t="str">
        <f t="shared" si="27"/>
        <v/>
      </c>
      <c r="Z62" s="185">
        <f t="shared" si="27"/>
        <v>1.5</v>
      </c>
      <c r="AA62" s="185" t="str">
        <f t="shared" si="27"/>
        <v/>
      </c>
      <c r="AB62" s="185">
        <f t="shared" si="27"/>
        <v>66</v>
      </c>
      <c r="AC62" s="185">
        <f t="shared" si="27"/>
        <v>65</v>
      </c>
      <c r="AD62" s="33" t="str">
        <f t="shared" si="27"/>
        <v/>
      </c>
      <c r="AE62" s="33">
        <f t="shared" si="27"/>
        <v>0.5</v>
      </c>
      <c r="AF62" s="33" t="str">
        <f t="shared" si="27"/>
        <v/>
      </c>
      <c r="AG62" s="33">
        <f t="shared" si="27"/>
        <v>1</v>
      </c>
      <c r="AH62" s="33" t="str">
        <f t="shared" si="27"/>
        <v/>
      </c>
      <c r="AI62" s="33" t="str">
        <f t="shared" si="27"/>
        <v/>
      </c>
      <c r="AJ62" s="33" t="str">
        <f t="shared" si="27"/>
        <v/>
      </c>
      <c r="AK62" s="185" t="str">
        <f t="shared" si="27"/>
        <v/>
      </c>
      <c r="AL62" s="33" t="str">
        <f t="shared" si="27"/>
        <v/>
      </c>
      <c r="AM62" s="185">
        <f t="shared" si="27"/>
        <v>1.5</v>
      </c>
      <c r="AN62" s="185" t="str">
        <f t="shared" si="27"/>
        <v/>
      </c>
      <c r="AO62" s="185">
        <f t="shared" si="27"/>
        <v>0.5</v>
      </c>
      <c r="AP62" s="33" t="str">
        <f t="shared" si="27"/>
        <v/>
      </c>
      <c r="AQ62" s="185">
        <f t="shared" si="27"/>
        <v>0.5</v>
      </c>
      <c r="AR62" s="185" t="str">
        <f t="shared" si="27"/>
        <v/>
      </c>
      <c r="AS62" s="185">
        <f t="shared" si="27"/>
        <v>1.5</v>
      </c>
      <c r="AT62" s="185">
        <f t="shared" si="27"/>
        <v>0.5</v>
      </c>
      <c r="AU62" s="33"/>
      <c r="AV62" s="33"/>
      <c r="AW62" s="185">
        <f t="shared" si="18"/>
        <v>13</v>
      </c>
      <c r="AX62" s="185">
        <f t="shared" si="19"/>
        <v>176.5</v>
      </c>
      <c r="AY62" s="186">
        <f t="shared" si="15"/>
        <v>0.59090909090909094</v>
      </c>
      <c r="AZ62" s="186">
        <f t="shared" si="16"/>
        <v>8.0227272727272734</v>
      </c>
      <c r="BA62" s="185" t="str">
        <f>IFERROR(VLOOKUP(A62,'bedekking kruiden'!$A$1:$D$45,4,FALSE),"")</f>
        <v/>
      </c>
      <c r="BB62" s="185"/>
    </row>
    <row r="63" spans="1:54" s="4" customFormat="1" ht="15" hidden="1" customHeight="1" x14ac:dyDescent="0.25">
      <c r="A63" s="54" t="s">
        <v>66</v>
      </c>
      <c r="B63" s="34" t="s">
        <v>131</v>
      </c>
      <c r="C63" s="63">
        <v>59</v>
      </c>
      <c r="D63" s="54" t="str">
        <f>IF(SUM(G63:AV63)&gt;0,"geteld","")</f>
        <v>geteld</v>
      </c>
      <c r="E63" s="55" t="str">
        <f>VLOOKUP(A63,Qgis_export!$J$1:$L$161,3,FALSE)</f>
        <v>ZO</v>
      </c>
      <c r="F63" s="54">
        <v>22</v>
      </c>
      <c r="G63" s="54"/>
      <c r="H63" s="54"/>
      <c r="I63" s="33">
        <f>G63+H63</f>
        <v>0</v>
      </c>
      <c r="J63" s="54"/>
      <c r="K63" s="54"/>
      <c r="L63" s="76">
        <f>SUM(I63,J63,K63,M63)</f>
        <v>16</v>
      </c>
      <c r="M63" s="54">
        <v>16</v>
      </c>
      <c r="N63" s="54">
        <v>4</v>
      </c>
      <c r="O63" s="54"/>
      <c r="P63" s="54">
        <v>7</v>
      </c>
      <c r="Q63" s="54">
        <v>2</v>
      </c>
      <c r="R63" s="54"/>
      <c r="S63" s="54">
        <v>1</v>
      </c>
      <c r="T63" s="54"/>
      <c r="U63" s="54"/>
      <c r="V63" s="54"/>
      <c r="W63" s="54"/>
      <c r="X63" s="57"/>
      <c r="Y63" s="54"/>
      <c r="Z63" s="54"/>
      <c r="AA63" s="54"/>
      <c r="AB63" s="54">
        <v>74</v>
      </c>
      <c r="AC63" s="54">
        <v>80</v>
      </c>
      <c r="AD63" s="54"/>
      <c r="AE63" s="54"/>
      <c r="AF63" s="54"/>
      <c r="AG63" s="54"/>
      <c r="AH63" s="54"/>
      <c r="AI63" s="54"/>
      <c r="AJ63" s="54"/>
      <c r="AK63" s="54"/>
      <c r="AL63" s="54"/>
      <c r="AM63" s="54">
        <v>2</v>
      </c>
      <c r="AN63" s="54"/>
      <c r="AO63" s="54">
        <v>1</v>
      </c>
      <c r="AP63" s="54"/>
      <c r="AQ63" s="54"/>
      <c r="AR63" s="54"/>
      <c r="AS63" s="54">
        <v>2</v>
      </c>
      <c r="AT63" s="85">
        <v>1</v>
      </c>
      <c r="AU63" s="54"/>
      <c r="AV63" s="85"/>
      <c r="AW63" s="33">
        <f t="shared" si="18"/>
        <v>11</v>
      </c>
      <c r="AX63" s="84">
        <f t="shared" si="19"/>
        <v>190</v>
      </c>
      <c r="AY63" s="105">
        <f t="shared" si="15"/>
        <v>0.5</v>
      </c>
      <c r="AZ63" s="96">
        <f t="shared" si="16"/>
        <v>8.6363636363636367</v>
      </c>
      <c r="BA63" s="123" t="str">
        <f>IFERROR(VLOOKUP(A63,'bedekking kruiden'!$A$1:$D$45,4,FALSE),"")</f>
        <v/>
      </c>
    </row>
    <row r="64" spans="1:54" s="3" customFormat="1" ht="15" hidden="1" customHeight="1" x14ac:dyDescent="0.25">
      <c r="A64" s="30" t="s">
        <v>55</v>
      </c>
      <c r="B64" s="31" t="s">
        <v>132</v>
      </c>
      <c r="C64" s="59">
        <v>60</v>
      </c>
      <c r="D64" s="30" t="str">
        <f>IF(SUM(G64:AV64)&gt;0,"geteld","")</f>
        <v>geteld</v>
      </c>
      <c r="E64" s="34" t="str">
        <f>VLOOKUP(A64,Qgis_export!$J$1:$L$161,3,FALSE)</f>
        <v>ZB</v>
      </c>
      <c r="F64" s="30">
        <v>22</v>
      </c>
      <c r="G64" s="30"/>
      <c r="H64" s="30"/>
      <c r="I64" s="30">
        <f>G64+H64</f>
        <v>0</v>
      </c>
      <c r="J64" s="30"/>
      <c r="K64" s="30"/>
      <c r="L64" s="73">
        <f>SUM(I64,J64,K64,M64)</f>
        <v>41</v>
      </c>
      <c r="M64" s="30">
        <v>41</v>
      </c>
      <c r="N64" s="30">
        <v>7</v>
      </c>
      <c r="O64" s="30"/>
      <c r="P64" s="30">
        <v>1</v>
      </c>
      <c r="Q64" s="30">
        <v>1</v>
      </c>
      <c r="R64" s="30"/>
      <c r="S64" s="30"/>
      <c r="T64" s="30"/>
      <c r="U64" s="30"/>
      <c r="V64" s="30"/>
      <c r="W64" s="30"/>
      <c r="X64" s="58"/>
      <c r="Y64" s="30"/>
      <c r="Z64" s="30">
        <v>1</v>
      </c>
      <c r="AA64" s="30"/>
      <c r="AB64" s="30">
        <v>200</v>
      </c>
      <c r="AC64" s="30">
        <v>30</v>
      </c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86"/>
      <c r="AU64" s="30"/>
      <c r="AV64" s="86"/>
      <c r="AW64" s="3">
        <f t="shared" si="18"/>
        <v>7</v>
      </c>
      <c r="AX64" s="84">
        <f t="shared" si="19"/>
        <v>281</v>
      </c>
      <c r="AY64" s="95">
        <f t="shared" si="15"/>
        <v>0.31818181818181818</v>
      </c>
      <c r="AZ64" s="96">
        <f t="shared" si="16"/>
        <v>12.772727272727273</v>
      </c>
      <c r="BA64" s="123" t="str">
        <f>IFERROR(VLOOKUP(A64,'bedekking kruiden'!$A$1:$D$45,4,FALSE),"")</f>
        <v/>
      </c>
    </row>
    <row r="65" spans="1:54" s="30" customFormat="1" ht="15" customHeight="1" x14ac:dyDescent="0.25">
      <c r="A65" s="30" t="s">
        <v>443</v>
      </c>
      <c r="B65" s="31" t="s">
        <v>132</v>
      </c>
      <c r="C65" s="59"/>
      <c r="E65" s="31" t="s">
        <v>173</v>
      </c>
      <c r="F65" s="86">
        <v>22</v>
      </c>
      <c r="L65" s="185">
        <f t="shared" ref="L65:AT65" si="28">IF(((L64+L66)/2)=0,"",((L64+L66)/2))</f>
        <v>33.5</v>
      </c>
      <c r="M65" s="30">
        <f t="shared" si="28"/>
        <v>33.5</v>
      </c>
      <c r="N65" s="185">
        <f t="shared" si="28"/>
        <v>5</v>
      </c>
      <c r="O65" s="185" t="str">
        <f t="shared" si="28"/>
        <v/>
      </c>
      <c r="P65" s="185">
        <f t="shared" si="28"/>
        <v>3</v>
      </c>
      <c r="Q65" s="185">
        <f t="shared" si="28"/>
        <v>0.5</v>
      </c>
      <c r="R65" s="185">
        <f t="shared" si="28"/>
        <v>0.5</v>
      </c>
      <c r="S65" s="185" t="str">
        <f t="shared" si="28"/>
        <v/>
      </c>
      <c r="T65" s="185" t="str">
        <f t="shared" si="28"/>
        <v/>
      </c>
      <c r="U65" s="185" t="str">
        <f t="shared" si="28"/>
        <v/>
      </c>
      <c r="V65" s="185" t="str">
        <f t="shared" si="28"/>
        <v/>
      </c>
      <c r="W65" s="185" t="str">
        <f t="shared" si="28"/>
        <v/>
      </c>
      <c r="X65" s="185" t="str">
        <f t="shared" si="28"/>
        <v/>
      </c>
      <c r="Y65" s="185" t="str">
        <f t="shared" si="28"/>
        <v/>
      </c>
      <c r="Z65" s="185">
        <f t="shared" si="28"/>
        <v>1</v>
      </c>
      <c r="AA65" s="185" t="str">
        <f t="shared" si="28"/>
        <v/>
      </c>
      <c r="AB65" s="185">
        <f t="shared" si="28"/>
        <v>200</v>
      </c>
      <c r="AC65" s="185">
        <f t="shared" si="28"/>
        <v>35</v>
      </c>
      <c r="AD65" s="30" t="str">
        <f t="shared" si="28"/>
        <v/>
      </c>
      <c r="AE65" s="30" t="str">
        <f t="shared" si="28"/>
        <v/>
      </c>
      <c r="AF65" s="30" t="str">
        <f t="shared" si="28"/>
        <v/>
      </c>
      <c r="AG65" s="30">
        <f t="shared" si="28"/>
        <v>0.5</v>
      </c>
      <c r="AH65" s="30" t="str">
        <f t="shared" si="28"/>
        <v/>
      </c>
      <c r="AI65" s="30" t="str">
        <f t="shared" si="28"/>
        <v/>
      </c>
      <c r="AJ65" s="30" t="str">
        <f t="shared" si="28"/>
        <v/>
      </c>
      <c r="AK65" s="185" t="str">
        <f t="shared" si="28"/>
        <v/>
      </c>
      <c r="AL65" s="30" t="str">
        <f t="shared" si="28"/>
        <v/>
      </c>
      <c r="AM65" s="185" t="str">
        <f t="shared" si="28"/>
        <v/>
      </c>
      <c r="AN65" s="185" t="str">
        <f t="shared" si="28"/>
        <v/>
      </c>
      <c r="AO65" s="185">
        <f t="shared" si="28"/>
        <v>0.5</v>
      </c>
      <c r="AP65" s="30" t="str">
        <f t="shared" si="28"/>
        <v/>
      </c>
      <c r="AQ65" s="185">
        <f t="shared" si="28"/>
        <v>0.5</v>
      </c>
      <c r="AR65" s="185" t="str">
        <f t="shared" si="28"/>
        <v/>
      </c>
      <c r="AS65" s="185" t="str">
        <f t="shared" si="28"/>
        <v/>
      </c>
      <c r="AT65" s="185">
        <f t="shared" si="28"/>
        <v>0.5</v>
      </c>
      <c r="AW65" s="185">
        <f t="shared" si="18"/>
        <v>11</v>
      </c>
      <c r="AX65" s="185">
        <f t="shared" si="19"/>
        <v>280</v>
      </c>
      <c r="AY65" s="186">
        <f t="shared" si="15"/>
        <v>0.5</v>
      </c>
      <c r="AZ65" s="186">
        <f t="shared" si="16"/>
        <v>12.727272727272727</v>
      </c>
      <c r="BA65" s="185" t="str">
        <f>IFERROR(VLOOKUP(A65,'bedekking kruiden'!$A$1:$D$45,4,FALSE),"")</f>
        <v/>
      </c>
      <c r="BB65" s="185"/>
    </row>
    <row r="66" spans="1:54" s="33" customFormat="1" ht="15" hidden="1" customHeight="1" x14ac:dyDescent="0.25">
      <c r="A66" s="33" t="s">
        <v>56</v>
      </c>
      <c r="B66" s="34" t="s">
        <v>132</v>
      </c>
      <c r="C66" s="62">
        <v>60</v>
      </c>
      <c r="D66" s="33" t="str">
        <f>IF(SUM(G66:AV66)&gt;0,"geteld","")</f>
        <v>geteld</v>
      </c>
      <c r="E66" s="34" t="str">
        <f>VLOOKUP(A66,Qgis_export!$J$1:$L$161,3,FALSE)</f>
        <v>ZB</v>
      </c>
      <c r="F66" s="33">
        <v>22</v>
      </c>
      <c r="I66" s="33">
        <f>G66+H66</f>
        <v>0</v>
      </c>
      <c r="L66" s="73">
        <f>SUM(I66,J66,K66,M66)</f>
        <v>26</v>
      </c>
      <c r="M66" s="33">
        <v>26</v>
      </c>
      <c r="N66" s="33">
        <v>3</v>
      </c>
      <c r="P66" s="33">
        <v>5</v>
      </c>
      <c r="R66" s="33">
        <v>1</v>
      </c>
      <c r="X66" s="37"/>
      <c r="Z66" s="33">
        <v>1</v>
      </c>
      <c r="AB66" s="33">
        <v>200</v>
      </c>
      <c r="AC66" s="33">
        <v>40</v>
      </c>
      <c r="AG66" s="33">
        <v>1</v>
      </c>
      <c r="AO66" s="33">
        <v>1</v>
      </c>
      <c r="AQ66" s="33">
        <v>1</v>
      </c>
      <c r="AT66" s="84">
        <v>1</v>
      </c>
      <c r="AV66" s="84"/>
      <c r="AW66" s="33">
        <f t="shared" si="18"/>
        <v>10</v>
      </c>
      <c r="AX66" s="84">
        <f t="shared" si="19"/>
        <v>279</v>
      </c>
      <c r="AY66" s="105">
        <f t="shared" si="15"/>
        <v>0.45454545454545453</v>
      </c>
      <c r="AZ66" s="96">
        <f t="shared" si="16"/>
        <v>12.681818181818182</v>
      </c>
      <c r="BA66" s="123" t="str">
        <f>IFERROR(VLOOKUP(A66,'bedekking kruiden'!$A$1:$D$45,4,FALSE),"")</f>
        <v/>
      </c>
    </row>
    <row r="67" spans="1:54" s="38" customFormat="1" ht="15" hidden="1" customHeight="1" x14ac:dyDescent="0.25">
      <c r="A67" s="38" t="s">
        <v>57</v>
      </c>
      <c r="B67" s="39" t="s">
        <v>132</v>
      </c>
      <c r="C67" s="66">
        <v>60</v>
      </c>
      <c r="D67" s="38" t="str">
        <f>IF(SUM(G67:AV67)&gt;0,"geteld","")</f>
        <v>geteld</v>
      </c>
      <c r="E67" s="39" t="str">
        <f>VLOOKUP(A67,Qgis_export!$J$1:$L$161,3,FALSE)</f>
        <v>C</v>
      </c>
      <c r="F67" s="38">
        <v>22</v>
      </c>
      <c r="I67" s="38">
        <f>G67+H67</f>
        <v>0</v>
      </c>
      <c r="L67" s="72">
        <f>SUM(I67,J67,K67,M67)</f>
        <v>28</v>
      </c>
      <c r="M67" s="38">
        <v>28</v>
      </c>
      <c r="N67" s="38">
        <v>17</v>
      </c>
      <c r="O67" s="38">
        <v>7</v>
      </c>
      <c r="P67" s="38">
        <v>15</v>
      </c>
      <c r="Q67" s="38">
        <v>1</v>
      </c>
      <c r="X67" s="41"/>
      <c r="Z67" s="38">
        <v>1</v>
      </c>
      <c r="AB67" s="38">
        <v>38</v>
      </c>
      <c r="AC67" s="38">
        <v>30</v>
      </c>
      <c r="AG67" s="38">
        <v>4</v>
      </c>
      <c r="AP67" s="38">
        <v>47</v>
      </c>
      <c r="AS67" s="38">
        <v>1</v>
      </c>
      <c r="AT67" s="83"/>
      <c r="AV67" s="83"/>
      <c r="AW67" s="4">
        <f t="shared" si="18"/>
        <v>9</v>
      </c>
      <c r="AX67" s="83">
        <f t="shared" si="19"/>
        <v>138</v>
      </c>
      <c r="AY67" s="94">
        <f t="shared" si="15"/>
        <v>0.40909090909090912</v>
      </c>
      <c r="AZ67" s="93">
        <f t="shared" si="16"/>
        <v>6.2727272727272725</v>
      </c>
      <c r="BA67" s="122" t="str">
        <f>IFERROR(VLOOKUP(A67,'bedekking kruiden'!$A$1:$D$45,4,FALSE),"")</f>
        <v/>
      </c>
    </row>
    <row r="68" spans="1:54" s="42" customFormat="1" ht="15" customHeight="1" x14ac:dyDescent="0.25">
      <c r="A68" s="42" t="s">
        <v>443</v>
      </c>
      <c r="B68" s="43" t="s">
        <v>132</v>
      </c>
      <c r="C68" s="60"/>
      <c r="E68" s="43" t="s">
        <v>178</v>
      </c>
      <c r="F68" s="87">
        <v>22</v>
      </c>
      <c r="L68" s="183">
        <f t="shared" ref="L68:AT68" si="29">IF(((L67+L69)/2)=0,"",((L67+L69)/2))</f>
        <v>17.5</v>
      </c>
      <c r="M68" s="42">
        <f t="shared" si="29"/>
        <v>17.5</v>
      </c>
      <c r="N68" s="183">
        <f t="shared" si="29"/>
        <v>9</v>
      </c>
      <c r="O68" s="183">
        <f t="shared" si="29"/>
        <v>4</v>
      </c>
      <c r="P68" s="183">
        <f t="shared" si="29"/>
        <v>15</v>
      </c>
      <c r="Q68" s="183">
        <f t="shared" si="29"/>
        <v>3.5</v>
      </c>
      <c r="R68" s="183">
        <f t="shared" si="29"/>
        <v>0.5</v>
      </c>
      <c r="S68" s="183" t="str">
        <f t="shared" si="29"/>
        <v/>
      </c>
      <c r="T68" s="183" t="str">
        <f t="shared" si="29"/>
        <v/>
      </c>
      <c r="U68" s="183" t="str">
        <f t="shared" si="29"/>
        <v/>
      </c>
      <c r="V68" s="183" t="str">
        <f t="shared" si="29"/>
        <v/>
      </c>
      <c r="W68" s="183" t="str">
        <f t="shared" si="29"/>
        <v/>
      </c>
      <c r="X68" s="183" t="str">
        <f t="shared" si="29"/>
        <v/>
      </c>
      <c r="Y68" s="183" t="str">
        <f t="shared" si="29"/>
        <v/>
      </c>
      <c r="Z68" s="183">
        <f t="shared" si="29"/>
        <v>1</v>
      </c>
      <c r="AA68" s="183" t="str">
        <f t="shared" si="29"/>
        <v/>
      </c>
      <c r="AB68" s="183">
        <f t="shared" si="29"/>
        <v>69</v>
      </c>
      <c r="AC68" s="183">
        <f t="shared" si="29"/>
        <v>42.5</v>
      </c>
      <c r="AD68" s="42" t="str">
        <f t="shared" si="29"/>
        <v/>
      </c>
      <c r="AE68" s="42" t="str">
        <f t="shared" si="29"/>
        <v/>
      </c>
      <c r="AF68" s="42" t="str">
        <f t="shared" si="29"/>
        <v/>
      </c>
      <c r="AG68" s="42">
        <f t="shared" si="29"/>
        <v>2</v>
      </c>
      <c r="AH68" s="42" t="str">
        <f t="shared" si="29"/>
        <v/>
      </c>
      <c r="AI68" s="42" t="str">
        <f t="shared" si="29"/>
        <v/>
      </c>
      <c r="AJ68" s="42" t="str">
        <f t="shared" si="29"/>
        <v/>
      </c>
      <c r="AK68" s="183" t="str">
        <f t="shared" si="29"/>
        <v/>
      </c>
      <c r="AL68" s="42" t="str">
        <f t="shared" si="29"/>
        <v/>
      </c>
      <c r="AM68" s="183">
        <f t="shared" si="29"/>
        <v>1</v>
      </c>
      <c r="AN68" s="183" t="str">
        <f t="shared" si="29"/>
        <v/>
      </c>
      <c r="AO68" s="183">
        <f t="shared" si="29"/>
        <v>0.5</v>
      </c>
      <c r="AP68" s="42">
        <f t="shared" si="29"/>
        <v>23.5</v>
      </c>
      <c r="AQ68" s="183" t="str">
        <f t="shared" si="29"/>
        <v/>
      </c>
      <c r="AR68" s="183" t="str">
        <f t="shared" si="29"/>
        <v/>
      </c>
      <c r="AS68" s="183">
        <f t="shared" si="29"/>
        <v>1</v>
      </c>
      <c r="AT68" s="183" t="str">
        <f t="shared" si="29"/>
        <v/>
      </c>
      <c r="AW68" s="183">
        <f t="shared" si="18"/>
        <v>12</v>
      </c>
      <c r="AX68" s="183">
        <f t="shared" si="19"/>
        <v>164.5</v>
      </c>
      <c r="AY68" s="184">
        <f t="shared" si="15"/>
        <v>0.54545454545454541</v>
      </c>
      <c r="AZ68" s="184">
        <f t="shared" si="16"/>
        <v>7.4772727272727275</v>
      </c>
      <c r="BA68" s="183" t="str">
        <f>IFERROR(VLOOKUP(A68,'bedekking kruiden'!$A$1:$D$45,4,FALSE),"")</f>
        <v/>
      </c>
      <c r="BB68" s="183"/>
    </row>
    <row r="69" spans="1:54" s="4" customFormat="1" ht="15" hidden="1" customHeight="1" x14ac:dyDescent="0.25">
      <c r="A69" s="42" t="s">
        <v>58</v>
      </c>
      <c r="B69" s="39" t="s">
        <v>132</v>
      </c>
      <c r="C69" s="60">
        <v>60</v>
      </c>
      <c r="D69" s="42" t="str">
        <f>IF(SUM(G69:AV69)&gt;0,"geteld","")</f>
        <v>geteld</v>
      </c>
      <c r="E69" s="43" t="str">
        <f>VLOOKUP(A69,Qgis_export!$J$1:$L$161,3,FALSE)</f>
        <v>C</v>
      </c>
      <c r="F69" s="42">
        <v>22</v>
      </c>
      <c r="G69" s="42"/>
      <c r="H69" s="42"/>
      <c r="I69" s="38">
        <f>G69+H69</f>
        <v>0</v>
      </c>
      <c r="J69" s="42"/>
      <c r="K69" s="42"/>
      <c r="L69" s="75">
        <f>SUM(I69,J69,K69,M69)</f>
        <v>7</v>
      </c>
      <c r="M69" s="42">
        <v>7</v>
      </c>
      <c r="N69" s="42">
        <v>1</v>
      </c>
      <c r="O69" s="42">
        <v>1</v>
      </c>
      <c r="P69" s="42">
        <v>15</v>
      </c>
      <c r="Q69" s="42">
        <v>6</v>
      </c>
      <c r="R69" s="42">
        <v>1</v>
      </c>
      <c r="S69" s="42"/>
      <c r="T69" s="42"/>
      <c r="U69" s="42"/>
      <c r="V69" s="42"/>
      <c r="W69" s="42"/>
      <c r="X69" s="45"/>
      <c r="Y69" s="42"/>
      <c r="Z69" s="42">
        <v>1</v>
      </c>
      <c r="AA69" s="42"/>
      <c r="AB69" s="42">
        <v>100</v>
      </c>
      <c r="AC69" s="42">
        <v>55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>
        <v>2</v>
      </c>
      <c r="AN69" s="42"/>
      <c r="AO69" s="42">
        <v>1</v>
      </c>
      <c r="AP69" s="42"/>
      <c r="AQ69" s="42"/>
      <c r="AR69" s="42"/>
      <c r="AS69" s="42">
        <v>1</v>
      </c>
      <c r="AT69" s="87"/>
      <c r="AU69" s="42"/>
      <c r="AV69" s="87"/>
      <c r="AW69" s="4">
        <f t="shared" si="18"/>
        <v>12</v>
      </c>
      <c r="AX69" s="83">
        <f t="shared" si="19"/>
        <v>191</v>
      </c>
      <c r="AY69" s="94">
        <f t="shared" ref="AY69:AY100" si="30">AW69/F69</f>
        <v>0.54545454545454541</v>
      </c>
      <c r="AZ69" s="93">
        <f t="shared" ref="AZ69:AZ100" si="31">AX69/F69</f>
        <v>8.6818181818181817</v>
      </c>
      <c r="BA69" s="122" t="str">
        <f>IFERROR(VLOOKUP(A69,'bedekking kruiden'!$A$1:$D$45,4,FALSE),"")</f>
        <v/>
      </c>
    </row>
    <row r="70" spans="1:54" s="3" customFormat="1" ht="15" hidden="1" customHeight="1" x14ac:dyDescent="0.25">
      <c r="A70" s="46" t="s">
        <v>60</v>
      </c>
      <c r="B70" s="39" t="s">
        <v>133</v>
      </c>
      <c r="C70" s="61">
        <v>61</v>
      </c>
      <c r="D70" s="46" t="str">
        <f>IF(SUM(G70:AV70)&gt;0,"geteld","")</f>
        <v>geteld</v>
      </c>
      <c r="E70" s="39" t="str">
        <f>VLOOKUP(A70,Qgis_export!$J$1:$L$161,3,FALSE)</f>
        <v>C</v>
      </c>
      <c r="F70" s="46">
        <v>22</v>
      </c>
      <c r="G70" s="46"/>
      <c r="H70" s="46"/>
      <c r="I70" s="46">
        <f>G70+H70</f>
        <v>0</v>
      </c>
      <c r="J70" s="46"/>
      <c r="K70" s="46">
        <v>1</v>
      </c>
      <c r="L70" s="72">
        <f>SUM(I70,J70,K70,M70)</f>
        <v>6</v>
      </c>
      <c r="M70" s="46">
        <v>5</v>
      </c>
      <c r="N70" s="46">
        <v>1</v>
      </c>
      <c r="O70" s="46">
        <v>1</v>
      </c>
      <c r="P70" s="46">
        <v>20</v>
      </c>
      <c r="Q70" s="46">
        <v>1</v>
      </c>
      <c r="R70" s="46"/>
      <c r="S70" s="46">
        <v>9</v>
      </c>
      <c r="T70" s="46"/>
      <c r="U70" s="46"/>
      <c r="V70" s="46"/>
      <c r="W70" s="46"/>
      <c r="X70" s="49"/>
      <c r="Y70" s="46">
        <v>1</v>
      </c>
      <c r="Z70" s="46"/>
      <c r="AA70" s="46"/>
      <c r="AB70" s="46">
        <v>200</v>
      </c>
      <c r="AC70" s="46">
        <v>80</v>
      </c>
      <c r="AD70" s="46"/>
      <c r="AE70" s="46"/>
      <c r="AF70" s="46"/>
      <c r="AG70" s="46">
        <v>1</v>
      </c>
      <c r="AH70" s="46"/>
      <c r="AI70" s="46"/>
      <c r="AJ70" s="46"/>
      <c r="AK70" s="46"/>
      <c r="AL70" s="46"/>
      <c r="AM70" s="46"/>
      <c r="AN70" s="46"/>
      <c r="AO70" s="46">
        <v>2</v>
      </c>
      <c r="AP70" s="46">
        <v>1</v>
      </c>
      <c r="AQ70" s="46"/>
      <c r="AR70" s="46"/>
      <c r="AS70" s="46">
        <v>14</v>
      </c>
      <c r="AT70" s="82">
        <v>1</v>
      </c>
      <c r="AU70" s="46"/>
      <c r="AV70" s="82"/>
      <c r="AW70" s="4">
        <f t="shared" ref="AW70:AW106" si="32">COUNT(L70,N70:AC70,AK70,AM70:AO70,AQ70:AT70)</f>
        <v>12</v>
      </c>
      <c r="AX70" s="83">
        <f t="shared" ref="AX70:AX106" si="33">SUM(L70,N70:AC70,AK70,AM70:AO70,AQ70:AT70)</f>
        <v>336</v>
      </c>
      <c r="AY70" s="94">
        <f t="shared" si="30"/>
        <v>0.54545454545454541</v>
      </c>
      <c r="AZ70" s="93">
        <f t="shared" si="31"/>
        <v>15.272727272727273</v>
      </c>
      <c r="BA70" s="122" t="str">
        <f>IFERROR(VLOOKUP(A70,'bedekking kruiden'!$A$1:$D$45,4,FALSE),"")</f>
        <v/>
      </c>
    </row>
    <row r="71" spans="1:54" s="3" customFormat="1" ht="15" hidden="1" customHeight="1" x14ac:dyDescent="0.25">
      <c r="A71" s="33" t="s">
        <v>61</v>
      </c>
      <c r="B71" s="34" t="s">
        <v>133</v>
      </c>
      <c r="C71" s="62">
        <v>61</v>
      </c>
      <c r="D71" s="33" t="str">
        <f>IF(SUM(G71:AV71)&gt;0,"geteld","")</f>
        <v>geteld</v>
      </c>
      <c r="E71" s="34" t="str">
        <f>VLOOKUP(A71,Qgis_export!$J$1:$L$161,3,FALSE)</f>
        <v>ZB</v>
      </c>
      <c r="F71" s="33">
        <v>22</v>
      </c>
      <c r="G71" s="33"/>
      <c r="H71" s="33"/>
      <c r="I71" s="33">
        <f>G71+H71</f>
        <v>0</v>
      </c>
      <c r="J71" s="33"/>
      <c r="K71" s="33"/>
      <c r="L71" s="73">
        <f>SUM(I71,J71,K71,M71)</f>
        <v>23</v>
      </c>
      <c r="M71" s="33">
        <v>23</v>
      </c>
      <c r="N71" s="33"/>
      <c r="O71" s="33"/>
      <c r="P71" s="33">
        <v>10</v>
      </c>
      <c r="Q71" s="33"/>
      <c r="R71" s="33">
        <v>2</v>
      </c>
      <c r="S71" s="33"/>
      <c r="T71" s="33"/>
      <c r="U71" s="33"/>
      <c r="V71" s="33"/>
      <c r="W71" s="33">
        <v>1</v>
      </c>
      <c r="X71" s="37"/>
      <c r="Y71" s="33"/>
      <c r="Z71" s="33"/>
      <c r="AA71" s="33"/>
      <c r="AB71" s="33">
        <v>80</v>
      </c>
      <c r="AC71" s="33">
        <v>6</v>
      </c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>
        <v>1</v>
      </c>
      <c r="AP71" s="33"/>
      <c r="AQ71" s="33"/>
      <c r="AR71" s="33"/>
      <c r="AS71" s="33">
        <v>5</v>
      </c>
      <c r="AT71" s="84">
        <v>5</v>
      </c>
      <c r="AU71" s="33"/>
      <c r="AV71" s="84"/>
      <c r="AW71" s="3">
        <f t="shared" si="32"/>
        <v>9</v>
      </c>
      <c r="AX71" s="84">
        <f t="shared" si="33"/>
        <v>133</v>
      </c>
      <c r="AY71" s="95">
        <f t="shared" si="30"/>
        <v>0.40909090909090912</v>
      </c>
      <c r="AZ71" s="96">
        <f t="shared" si="31"/>
        <v>6.0454545454545459</v>
      </c>
      <c r="BA71" s="123" t="str">
        <f>IFERROR(VLOOKUP(A71,'bedekking kruiden'!$A$1:$D$45,4,FALSE),"")</f>
        <v/>
      </c>
    </row>
    <row r="72" spans="1:54" s="3" customFormat="1" ht="15" customHeight="1" x14ac:dyDescent="0.25">
      <c r="A72" s="33" t="s">
        <v>449</v>
      </c>
      <c r="B72" s="34" t="s">
        <v>133</v>
      </c>
      <c r="C72" s="62"/>
      <c r="D72" s="33"/>
      <c r="E72" s="34" t="s">
        <v>173</v>
      </c>
      <c r="F72" s="84">
        <v>22</v>
      </c>
      <c r="G72" s="33"/>
      <c r="H72" s="33"/>
      <c r="I72" s="33"/>
      <c r="J72" s="33"/>
      <c r="K72" s="33"/>
      <c r="L72" s="185">
        <f t="shared" ref="L72:AT72" si="34">IF(((L71+L73)/2)=0,"",((L71+L73)/2))</f>
        <v>25</v>
      </c>
      <c r="M72" s="33">
        <f t="shared" si="34"/>
        <v>25</v>
      </c>
      <c r="N72" s="185" t="str">
        <f t="shared" si="34"/>
        <v/>
      </c>
      <c r="O72" s="185" t="str">
        <f t="shared" si="34"/>
        <v/>
      </c>
      <c r="P72" s="185">
        <f t="shared" si="34"/>
        <v>16.5</v>
      </c>
      <c r="Q72" s="185">
        <f t="shared" si="34"/>
        <v>1.5</v>
      </c>
      <c r="R72" s="185">
        <f t="shared" si="34"/>
        <v>1</v>
      </c>
      <c r="S72" s="185" t="str">
        <f t="shared" si="34"/>
        <v/>
      </c>
      <c r="T72" s="185" t="str">
        <f t="shared" si="34"/>
        <v/>
      </c>
      <c r="U72" s="185" t="str">
        <f t="shared" si="34"/>
        <v/>
      </c>
      <c r="V72" s="185" t="str">
        <f t="shared" si="34"/>
        <v/>
      </c>
      <c r="W72" s="185">
        <f t="shared" si="34"/>
        <v>0.5</v>
      </c>
      <c r="X72" s="185" t="str">
        <f t="shared" si="34"/>
        <v/>
      </c>
      <c r="Y72" s="185">
        <f t="shared" si="34"/>
        <v>0.5</v>
      </c>
      <c r="Z72" s="185" t="str">
        <f t="shared" si="34"/>
        <v/>
      </c>
      <c r="AA72" s="185" t="str">
        <f t="shared" si="34"/>
        <v/>
      </c>
      <c r="AB72" s="185">
        <f t="shared" si="34"/>
        <v>95</v>
      </c>
      <c r="AC72" s="185">
        <f t="shared" si="34"/>
        <v>19.5</v>
      </c>
      <c r="AD72" s="33" t="str">
        <f t="shared" si="34"/>
        <v/>
      </c>
      <c r="AE72" s="33" t="str">
        <f t="shared" si="34"/>
        <v/>
      </c>
      <c r="AF72" s="33" t="str">
        <f t="shared" si="34"/>
        <v/>
      </c>
      <c r="AG72" s="33">
        <f t="shared" si="34"/>
        <v>0.5</v>
      </c>
      <c r="AH72" s="33" t="str">
        <f t="shared" si="34"/>
        <v/>
      </c>
      <c r="AI72" s="33" t="str">
        <f t="shared" si="34"/>
        <v/>
      </c>
      <c r="AJ72" s="33" t="str">
        <f t="shared" si="34"/>
        <v/>
      </c>
      <c r="AK72" s="185" t="str">
        <f t="shared" si="34"/>
        <v/>
      </c>
      <c r="AL72" s="33" t="str">
        <f t="shared" si="34"/>
        <v/>
      </c>
      <c r="AM72" s="185" t="str">
        <f t="shared" si="34"/>
        <v/>
      </c>
      <c r="AN72" s="185" t="str">
        <f t="shared" si="34"/>
        <v/>
      </c>
      <c r="AO72" s="185">
        <f t="shared" si="34"/>
        <v>0.5</v>
      </c>
      <c r="AP72" s="33" t="str">
        <f t="shared" si="34"/>
        <v/>
      </c>
      <c r="AQ72" s="185" t="str">
        <f t="shared" si="34"/>
        <v/>
      </c>
      <c r="AR72" s="185" t="str">
        <f t="shared" si="34"/>
        <v/>
      </c>
      <c r="AS72" s="185">
        <f t="shared" si="34"/>
        <v>3.5</v>
      </c>
      <c r="AT72" s="185">
        <f t="shared" si="34"/>
        <v>4</v>
      </c>
      <c r="AU72" s="33"/>
      <c r="AV72" s="33"/>
      <c r="AW72" s="185">
        <f t="shared" si="32"/>
        <v>11</v>
      </c>
      <c r="AX72" s="185">
        <f t="shared" si="33"/>
        <v>167.5</v>
      </c>
      <c r="AY72" s="186">
        <f t="shared" si="30"/>
        <v>0.5</v>
      </c>
      <c r="AZ72" s="186">
        <f t="shared" si="31"/>
        <v>7.6136363636363633</v>
      </c>
      <c r="BA72" s="185" t="str">
        <f>IFERROR(VLOOKUP(A72,'bedekking kruiden'!$A$1:$D$45,4,FALSE),"")</f>
        <v/>
      </c>
      <c r="BB72" s="185"/>
    </row>
    <row r="73" spans="1:54" s="4" customFormat="1" ht="6.75" hidden="1" customHeight="1" x14ac:dyDescent="0.25">
      <c r="A73" s="33" t="s">
        <v>62</v>
      </c>
      <c r="B73" s="34" t="s">
        <v>133</v>
      </c>
      <c r="C73" s="62">
        <v>61</v>
      </c>
      <c r="D73" s="33" t="str">
        <f>IF(SUM(G73:AV73)&gt;0,"geteld","")</f>
        <v>geteld</v>
      </c>
      <c r="E73" s="34" t="str">
        <f>VLOOKUP(A73,Qgis_export!$J$1:$L$161,3,FALSE)</f>
        <v>ZB</v>
      </c>
      <c r="F73" s="33">
        <v>22</v>
      </c>
      <c r="G73" s="33"/>
      <c r="H73" s="33"/>
      <c r="I73" s="33">
        <f>G73+H73</f>
        <v>0</v>
      </c>
      <c r="J73" s="33"/>
      <c r="K73" s="33"/>
      <c r="L73" s="73">
        <f>SUM(I73,J73,K73,M73)</f>
        <v>27</v>
      </c>
      <c r="M73" s="33">
        <v>27</v>
      </c>
      <c r="N73" s="33"/>
      <c r="O73" s="33"/>
      <c r="P73" s="33">
        <v>23</v>
      </c>
      <c r="Q73" s="33">
        <v>3</v>
      </c>
      <c r="R73" s="33"/>
      <c r="S73" s="33"/>
      <c r="T73" s="33"/>
      <c r="U73" s="33"/>
      <c r="V73" s="33"/>
      <c r="W73" s="33"/>
      <c r="X73" s="37"/>
      <c r="Y73" s="33">
        <v>1</v>
      </c>
      <c r="Z73" s="33"/>
      <c r="AA73" s="33"/>
      <c r="AB73" s="33">
        <v>110</v>
      </c>
      <c r="AC73" s="33">
        <v>33</v>
      </c>
      <c r="AD73" s="33"/>
      <c r="AE73" s="33"/>
      <c r="AF73" s="33"/>
      <c r="AG73" s="33">
        <v>1</v>
      </c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>
        <v>2</v>
      </c>
      <c r="AT73" s="84">
        <v>3</v>
      </c>
      <c r="AU73" s="33"/>
      <c r="AV73" s="84"/>
      <c r="AW73" s="33">
        <f t="shared" si="32"/>
        <v>8</v>
      </c>
      <c r="AX73" s="84">
        <f t="shared" si="33"/>
        <v>202</v>
      </c>
      <c r="AY73" s="105">
        <f t="shared" si="30"/>
        <v>0.36363636363636365</v>
      </c>
      <c r="AZ73" s="96">
        <f t="shared" si="31"/>
        <v>9.1818181818181817</v>
      </c>
      <c r="BA73" s="123" t="str">
        <f>IFERROR(VLOOKUP(A73,'bedekking kruiden'!$A$1:$D$45,4,FALSE),"")</f>
        <v/>
      </c>
    </row>
    <row r="74" spans="1:54" s="4" customFormat="1" ht="15" customHeight="1" x14ac:dyDescent="0.25">
      <c r="A74" s="38" t="s">
        <v>449</v>
      </c>
      <c r="B74" s="39" t="s">
        <v>133</v>
      </c>
      <c r="C74" s="66"/>
      <c r="D74" s="38"/>
      <c r="E74" s="43" t="s">
        <v>178</v>
      </c>
      <c r="F74" s="83">
        <v>22</v>
      </c>
      <c r="G74" s="38"/>
      <c r="H74" s="38"/>
      <c r="I74" s="38"/>
      <c r="J74" s="38"/>
      <c r="K74" s="38"/>
      <c r="L74" s="183">
        <f t="shared" ref="L74:AT74" si="35">IF(((L70+L75)/2)=0,"",((L70+L75)/2))</f>
        <v>5</v>
      </c>
      <c r="M74" s="38">
        <f t="shared" si="35"/>
        <v>4</v>
      </c>
      <c r="N74" s="183">
        <f t="shared" si="35"/>
        <v>1.5</v>
      </c>
      <c r="O74" s="183">
        <f t="shared" si="35"/>
        <v>0.5</v>
      </c>
      <c r="P74" s="183">
        <f t="shared" si="35"/>
        <v>13</v>
      </c>
      <c r="Q74" s="183">
        <f t="shared" si="35"/>
        <v>1</v>
      </c>
      <c r="R74" s="183" t="str">
        <f t="shared" si="35"/>
        <v/>
      </c>
      <c r="S74" s="183">
        <f t="shared" si="35"/>
        <v>4.5</v>
      </c>
      <c r="T74" s="183" t="str">
        <f t="shared" si="35"/>
        <v/>
      </c>
      <c r="U74" s="183" t="str">
        <f t="shared" si="35"/>
        <v/>
      </c>
      <c r="V74" s="183" t="str">
        <f t="shared" si="35"/>
        <v/>
      </c>
      <c r="W74" s="183" t="str">
        <f t="shared" si="35"/>
        <v/>
      </c>
      <c r="X74" s="183" t="str">
        <f t="shared" si="35"/>
        <v/>
      </c>
      <c r="Y74" s="183">
        <f t="shared" si="35"/>
        <v>0.5</v>
      </c>
      <c r="Z74" s="183" t="str">
        <f t="shared" si="35"/>
        <v/>
      </c>
      <c r="AA74" s="183" t="str">
        <f t="shared" si="35"/>
        <v/>
      </c>
      <c r="AB74" s="183">
        <f t="shared" si="35"/>
        <v>142.5</v>
      </c>
      <c r="AC74" s="183">
        <f t="shared" si="35"/>
        <v>55</v>
      </c>
      <c r="AD74" s="38" t="str">
        <f t="shared" si="35"/>
        <v/>
      </c>
      <c r="AE74" s="38" t="str">
        <f t="shared" si="35"/>
        <v/>
      </c>
      <c r="AF74" s="38" t="str">
        <f t="shared" si="35"/>
        <v/>
      </c>
      <c r="AG74" s="38">
        <f t="shared" si="35"/>
        <v>0.5</v>
      </c>
      <c r="AH74" s="38" t="str">
        <f t="shared" si="35"/>
        <v/>
      </c>
      <c r="AI74" s="38" t="str">
        <f t="shared" si="35"/>
        <v/>
      </c>
      <c r="AJ74" s="38" t="str">
        <f t="shared" si="35"/>
        <v/>
      </c>
      <c r="AK74" s="183" t="str">
        <f t="shared" si="35"/>
        <v/>
      </c>
      <c r="AL74" s="38" t="str">
        <f t="shared" si="35"/>
        <v/>
      </c>
      <c r="AM74" s="183" t="str">
        <f t="shared" si="35"/>
        <v/>
      </c>
      <c r="AN74" s="183" t="str">
        <f t="shared" si="35"/>
        <v/>
      </c>
      <c r="AO74" s="183">
        <f t="shared" si="35"/>
        <v>1</v>
      </c>
      <c r="AP74" s="38">
        <f t="shared" si="35"/>
        <v>11.5</v>
      </c>
      <c r="AQ74" s="183" t="str">
        <f t="shared" si="35"/>
        <v/>
      </c>
      <c r="AR74" s="183" t="str">
        <f t="shared" si="35"/>
        <v/>
      </c>
      <c r="AS74" s="183">
        <f t="shared" si="35"/>
        <v>10</v>
      </c>
      <c r="AT74" s="183">
        <f t="shared" si="35"/>
        <v>0.5</v>
      </c>
      <c r="AU74" s="38"/>
      <c r="AV74" s="38"/>
      <c r="AW74" s="183">
        <f t="shared" si="32"/>
        <v>12</v>
      </c>
      <c r="AX74" s="183">
        <f t="shared" si="33"/>
        <v>235</v>
      </c>
      <c r="AY74" s="184">
        <f t="shared" si="30"/>
        <v>0.54545454545454541</v>
      </c>
      <c r="AZ74" s="184">
        <f t="shared" si="31"/>
        <v>10.681818181818182</v>
      </c>
      <c r="BA74" s="183" t="str">
        <f>IFERROR(VLOOKUP(A74,'bedekking kruiden'!$A$1:$D$45,4,FALSE),"")</f>
        <v/>
      </c>
      <c r="BB74" s="183"/>
    </row>
    <row r="75" spans="1:54" s="4" customFormat="1" ht="15" hidden="1" customHeight="1" x14ac:dyDescent="0.25">
      <c r="A75" s="38" t="s">
        <v>63</v>
      </c>
      <c r="B75" s="39" t="s">
        <v>133</v>
      </c>
      <c r="C75" s="60">
        <v>61</v>
      </c>
      <c r="D75" s="42" t="str">
        <f>IF(SUM(G75:AV75)&gt;0,"geteld","")</f>
        <v>geteld</v>
      </c>
      <c r="E75" s="43" t="str">
        <f>VLOOKUP(A75,Qgis_export!$J$1:$L$161,3,FALSE)</f>
        <v>C</v>
      </c>
      <c r="F75" s="42">
        <v>22</v>
      </c>
      <c r="G75" s="42"/>
      <c r="H75" s="42"/>
      <c r="I75" s="38">
        <f>G75+H75</f>
        <v>0</v>
      </c>
      <c r="J75" s="42"/>
      <c r="K75" s="42">
        <v>1</v>
      </c>
      <c r="L75" s="75">
        <f>SUM(I75,J75,K75,M75)</f>
        <v>4</v>
      </c>
      <c r="M75" s="42">
        <v>3</v>
      </c>
      <c r="N75" s="42">
        <v>2</v>
      </c>
      <c r="O75" s="42"/>
      <c r="P75" s="42">
        <v>6</v>
      </c>
      <c r="Q75" s="42">
        <v>1</v>
      </c>
      <c r="R75" s="42"/>
      <c r="S75" s="42"/>
      <c r="T75" s="42"/>
      <c r="U75" s="42"/>
      <c r="V75" s="42"/>
      <c r="W75" s="42"/>
      <c r="X75" s="45"/>
      <c r="Y75" s="42"/>
      <c r="Z75" s="42"/>
      <c r="AA75" s="42"/>
      <c r="AB75" s="42">
        <v>85</v>
      </c>
      <c r="AC75" s="42">
        <v>30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>
        <v>22</v>
      </c>
      <c r="AQ75" s="42"/>
      <c r="AR75" s="42"/>
      <c r="AS75" s="42">
        <v>6</v>
      </c>
      <c r="AT75" s="87"/>
      <c r="AU75" s="42"/>
      <c r="AV75" s="87"/>
      <c r="AW75" s="38">
        <f t="shared" si="32"/>
        <v>7</v>
      </c>
      <c r="AX75" s="83">
        <f t="shared" si="33"/>
        <v>134</v>
      </c>
      <c r="AY75" s="92">
        <f t="shared" si="30"/>
        <v>0.31818181818181818</v>
      </c>
      <c r="AZ75" s="93">
        <f t="shared" si="31"/>
        <v>6.0909090909090908</v>
      </c>
      <c r="BA75" s="122" t="str">
        <f>IFERROR(VLOOKUP(A75,'bedekking kruiden'!$A$1:$D$45,4,FALSE),"")</f>
        <v/>
      </c>
    </row>
    <row r="76" spans="1:54" s="4" customFormat="1" ht="15" hidden="1" customHeight="1" x14ac:dyDescent="0.25">
      <c r="A76" s="30" t="s">
        <v>47</v>
      </c>
      <c r="B76" s="31" t="s">
        <v>129</v>
      </c>
      <c r="C76" s="32">
        <v>34</v>
      </c>
      <c r="D76" s="30" t="str">
        <f>IF(SUM(G76:AV76)&gt;0,"geteld","")</f>
        <v>geteld</v>
      </c>
      <c r="E76" s="34" t="str">
        <f>VLOOKUP(A76,Qgis_export!$J$1:$L$161,3,FALSE)</f>
        <v>ZB</v>
      </c>
      <c r="F76" s="30">
        <v>21</v>
      </c>
      <c r="G76" s="30">
        <v>2</v>
      </c>
      <c r="H76" s="30"/>
      <c r="I76" s="30">
        <f>G76+H76</f>
        <v>2</v>
      </c>
      <c r="J76" s="30"/>
      <c r="K76" s="30"/>
      <c r="L76" s="73">
        <f>SUM(I76,J76,K76,M76)</f>
        <v>48</v>
      </c>
      <c r="M76" s="30">
        <v>46</v>
      </c>
      <c r="N76" s="30">
        <v>11</v>
      </c>
      <c r="O76" s="30">
        <v>40</v>
      </c>
      <c r="P76" s="30">
        <v>16</v>
      </c>
      <c r="Q76" s="30"/>
      <c r="R76" s="30"/>
      <c r="S76" s="30"/>
      <c r="T76" s="30"/>
      <c r="U76" s="30">
        <v>1</v>
      </c>
      <c r="V76" s="30"/>
      <c r="W76" s="30"/>
      <c r="X76" s="58"/>
      <c r="Y76" s="30"/>
      <c r="Z76" s="30"/>
      <c r="AA76" s="30"/>
      <c r="AB76" s="30">
        <v>100</v>
      </c>
      <c r="AC76" s="30"/>
      <c r="AD76" s="30"/>
      <c r="AE76" s="30"/>
      <c r="AF76" s="30"/>
      <c r="AG76" s="30"/>
      <c r="AH76" s="30"/>
      <c r="AI76" s="30"/>
      <c r="AJ76" s="30"/>
      <c r="AK76" s="30">
        <v>2</v>
      </c>
      <c r="AL76" s="30"/>
      <c r="AM76" s="30"/>
      <c r="AN76" s="30"/>
      <c r="AO76" s="30"/>
      <c r="AP76" s="30"/>
      <c r="AQ76" s="30"/>
      <c r="AR76" s="30"/>
      <c r="AS76" s="30"/>
      <c r="AT76" s="86">
        <v>2</v>
      </c>
      <c r="AU76" s="30"/>
      <c r="AV76" s="86"/>
      <c r="AW76" s="3">
        <f t="shared" si="32"/>
        <v>8</v>
      </c>
      <c r="AX76" s="84">
        <f t="shared" si="33"/>
        <v>220</v>
      </c>
      <c r="AY76" s="95">
        <f t="shared" si="30"/>
        <v>0.38095238095238093</v>
      </c>
      <c r="AZ76" s="96">
        <f t="shared" si="31"/>
        <v>10.476190476190476</v>
      </c>
      <c r="BA76" s="123" t="str">
        <f>IFERROR(VLOOKUP(A76,'bedekking kruiden'!$A$1:$D$45,4,FALSE),"")</f>
        <v/>
      </c>
    </row>
    <row r="77" spans="1:54" s="46" customFormat="1" ht="15" customHeight="1" x14ac:dyDescent="0.25">
      <c r="A77" s="30" t="s">
        <v>363</v>
      </c>
      <c r="B77" s="31" t="s">
        <v>129</v>
      </c>
      <c r="C77" s="32"/>
      <c r="D77" s="30"/>
      <c r="E77" s="31" t="s">
        <v>173</v>
      </c>
      <c r="F77" s="86">
        <v>21</v>
      </c>
      <c r="G77" s="30"/>
      <c r="H77" s="30"/>
      <c r="I77" s="30"/>
      <c r="J77" s="30"/>
      <c r="K77" s="30"/>
      <c r="L77" s="185">
        <f t="shared" ref="L77:AV77" si="36">IF(((L76+L78)/2)=0,"",((L76+L78)/2))</f>
        <v>55</v>
      </c>
      <c r="M77" s="30">
        <f t="shared" si="36"/>
        <v>53</v>
      </c>
      <c r="N77" s="185">
        <f t="shared" si="36"/>
        <v>11.5</v>
      </c>
      <c r="O77" s="185">
        <f t="shared" si="36"/>
        <v>34.5</v>
      </c>
      <c r="P77" s="185">
        <f t="shared" si="36"/>
        <v>16.5</v>
      </c>
      <c r="Q77" s="185">
        <f t="shared" si="36"/>
        <v>1</v>
      </c>
      <c r="R77" s="185" t="str">
        <f t="shared" si="36"/>
        <v/>
      </c>
      <c r="S77" s="185" t="str">
        <f t="shared" si="36"/>
        <v/>
      </c>
      <c r="T77" s="185" t="str">
        <f t="shared" si="36"/>
        <v/>
      </c>
      <c r="U77" s="185">
        <f t="shared" si="36"/>
        <v>0.5</v>
      </c>
      <c r="V77" s="185" t="str">
        <f t="shared" si="36"/>
        <v/>
      </c>
      <c r="W77" s="185" t="str">
        <f t="shared" si="36"/>
        <v/>
      </c>
      <c r="X77" s="185" t="str">
        <f t="shared" si="36"/>
        <v/>
      </c>
      <c r="Y77" s="185" t="str">
        <f t="shared" si="36"/>
        <v/>
      </c>
      <c r="Z77" s="185">
        <f t="shared" si="36"/>
        <v>0.5</v>
      </c>
      <c r="AA77" s="185" t="str">
        <f t="shared" si="36"/>
        <v/>
      </c>
      <c r="AB77" s="185">
        <f t="shared" si="36"/>
        <v>82</v>
      </c>
      <c r="AC77" s="185">
        <f t="shared" si="36"/>
        <v>0.5</v>
      </c>
      <c r="AD77" s="30" t="str">
        <f t="shared" si="36"/>
        <v/>
      </c>
      <c r="AE77" s="30" t="str">
        <f t="shared" si="36"/>
        <v/>
      </c>
      <c r="AF77" s="30" t="str">
        <f t="shared" si="36"/>
        <v/>
      </c>
      <c r="AG77" s="30" t="str">
        <f t="shared" si="36"/>
        <v/>
      </c>
      <c r="AH77" s="30" t="str">
        <f t="shared" si="36"/>
        <v/>
      </c>
      <c r="AI77" s="30" t="str">
        <f t="shared" si="36"/>
        <v/>
      </c>
      <c r="AJ77" s="30" t="str">
        <f t="shared" si="36"/>
        <v/>
      </c>
      <c r="AK77" s="185">
        <f t="shared" si="36"/>
        <v>5</v>
      </c>
      <c r="AL77" s="30" t="str">
        <f t="shared" si="36"/>
        <v/>
      </c>
      <c r="AM77" s="185" t="str">
        <f t="shared" si="36"/>
        <v/>
      </c>
      <c r="AN77" s="185" t="str">
        <f t="shared" si="36"/>
        <v/>
      </c>
      <c r="AO77" s="185" t="str">
        <f t="shared" si="36"/>
        <v/>
      </c>
      <c r="AP77" s="30" t="str">
        <f t="shared" si="36"/>
        <v/>
      </c>
      <c r="AQ77" s="185" t="str">
        <f t="shared" si="36"/>
        <v/>
      </c>
      <c r="AR77" s="185" t="str">
        <f t="shared" si="36"/>
        <v/>
      </c>
      <c r="AS77" s="185" t="str">
        <f t="shared" si="36"/>
        <v/>
      </c>
      <c r="AT77" s="185">
        <f t="shared" si="36"/>
        <v>2</v>
      </c>
      <c r="AU77" s="30">
        <f t="shared" si="36"/>
        <v>0.5</v>
      </c>
      <c r="AV77" s="30" t="str">
        <f t="shared" si="36"/>
        <v/>
      </c>
      <c r="AW77" s="185">
        <f t="shared" si="32"/>
        <v>11</v>
      </c>
      <c r="AX77" s="185">
        <f t="shared" si="33"/>
        <v>209</v>
      </c>
      <c r="AY77" s="186">
        <f t="shared" si="30"/>
        <v>0.52380952380952384</v>
      </c>
      <c r="AZ77" s="186">
        <f t="shared" si="31"/>
        <v>9.9523809523809526</v>
      </c>
      <c r="BA77" s="185" t="str">
        <f>IFERROR(VLOOKUP(A77,'bedekking kruiden'!$A$1:$D$45,4,FALSE),"")</f>
        <v/>
      </c>
      <c r="BB77" s="185"/>
    </row>
    <row r="78" spans="1:54" s="38" customFormat="1" ht="15" hidden="1" customHeight="1" x14ac:dyDescent="0.25">
      <c r="A78" s="33" t="s">
        <v>49</v>
      </c>
      <c r="B78" s="34" t="s">
        <v>129</v>
      </c>
      <c r="C78" s="35">
        <v>34</v>
      </c>
      <c r="D78" s="33" t="str">
        <f>IF(SUM(G78:AV78)&gt;0,"geteld","")</f>
        <v>geteld</v>
      </c>
      <c r="E78" s="34" t="str">
        <f>VLOOKUP(A78,Qgis_export!$J$1:$L$161,3,FALSE)</f>
        <v>ZB</v>
      </c>
      <c r="F78" s="33">
        <v>21</v>
      </c>
      <c r="G78" s="33">
        <v>1</v>
      </c>
      <c r="H78" s="33"/>
      <c r="I78" s="33">
        <f>G78+H78</f>
        <v>1</v>
      </c>
      <c r="J78" s="33"/>
      <c r="K78" s="33">
        <v>1</v>
      </c>
      <c r="L78" s="73">
        <f>SUM(I78,J78,K78,M78)</f>
        <v>62</v>
      </c>
      <c r="M78" s="33">
        <v>60</v>
      </c>
      <c r="N78" s="33">
        <v>12</v>
      </c>
      <c r="O78" s="33">
        <v>29</v>
      </c>
      <c r="P78" s="33">
        <v>17</v>
      </c>
      <c r="Q78" s="33">
        <v>2</v>
      </c>
      <c r="R78" s="33"/>
      <c r="S78" s="33"/>
      <c r="T78" s="33"/>
      <c r="U78" s="33"/>
      <c r="V78" s="33"/>
      <c r="W78" s="33"/>
      <c r="X78" s="37"/>
      <c r="Y78" s="33"/>
      <c r="Z78" s="33">
        <v>1</v>
      </c>
      <c r="AA78" s="33"/>
      <c r="AB78" s="33">
        <v>64</v>
      </c>
      <c r="AC78" s="33">
        <v>1</v>
      </c>
      <c r="AD78" s="33"/>
      <c r="AE78" s="33"/>
      <c r="AF78" s="33"/>
      <c r="AG78" s="33"/>
      <c r="AH78" s="33"/>
      <c r="AI78" s="33"/>
      <c r="AJ78" s="33"/>
      <c r="AK78" s="33">
        <v>8</v>
      </c>
      <c r="AL78" s="33"/>
      <c r="AM78" s="33"/>
      <c r="AN78" s="33"/>
      <c r="AO78" s="33"/>
      <c r="AP78" s="33"/>
      <c r="AQ78" s="33"/>
      <c r="AR78" s="33"/>
      <c r="AS78" s="33"/>
      <c r="AT78" s="84">
        <v>2</v>
      </c>
      <c r="AU78" s="33">
        <v>1</v>
      </c>
      <c r="AV78" s="84"/>
      <c r="AW78" s="33">
        <f t="shared" si="32"/>
        <v>10</v>
      </c>
      <c r="AX78" s="84">
        <f t="shared" si="33"/>
        <v>198</v>
      </c>
      <c r="AY78" s="105">
        <f t="shared" si="30"/>
        <v>0.47619047619047616</v>
      </c>
      <c r="AZ78" s="96">
        <f t="shared" si="31"/>
        <v>9.4285714285714288</v>
      </c>
      <c r="BA78" s="123" t="str">
        <f>IFERROR(VLOOKUP(A78,'bedekking kruiden'!$A$1:$D$45,4,FALSE),"")</f>
        <v/>
      </c>
    </row>
    <row r="79" spans="1:54" s="33" customFormat="1" ht="15" hidden="1" customHeight="1" x14ac:dyDescent="0.25">
      <c r="A79" s="38" t="s">
        <v>50</v>
      </c>
      <c r="B79" s="39" t="s">
        <v>129</v>
      </c>
      <c r="C79" s="40">
        <v>34</v>
      </c>
      <c r="D79" s="38" t="str">
        <f>IF(SUM(G79:AV79)&gt;0,"geteld","")</f>
        <v>geteld</v>
      </c>
      <c r="E79" s="39" t="str">
        <f>VLOOKUP(A79,Qgis_export!$J$1:$L$161,3,FALSE)</f>
        <v>C</v>
      </c>
      <c r="F79" s="38">
        <v>21</v>
      </c>
      <c r="G79" s="38">
        <v>1</v>
      </c>
      <c r="H79" s="38">
        <v>2</v>
      </c>
      <c r="I79" s="38">
        <f>G79+H79</f>
        <v>3</v>
      </c>
      <c r="J79" s="38"/>
      <c r="K79" s="38"/>
      <c r="L79" s="72">
        <f>SUM(I79,J79,K79,M79)</f>
        <v>66</v>
      </c>
      <c r="M79" s="38">
        <v>63</v>
      </c>
      <c r="N79" s="38">
        <v>8</v>
      </c>
      <c r="O79" s="38">
        <v>5</v>
      </c>
      <c r="P79" s="38">
        <v>7</v>
      </c>
      <c r="Q79" s="38"/>
      <c r="R79" s="38"/>
      <c r="S79" s="38"/>
      <c r="T79" s="38"/>
      <c r="U79" s="38">
        <v>1</v>
      </c>
      <c r="V79" s="38"/>
      <c r="W79" s="38"/>
      <c r="X79" s="41"/>
      <c r="Y79" s="38"/>
      <c r="Z79" s="38"/>
      <c r="AA79" s="38"/>
      <c r="AB79" s="38">
        <v>80</v>
      </c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83">
        <v>2</v>
      </c>
      <c r="AU79" s="38"/>
      <c r="AV79" s="83"/>
      <c r="AW79" s="38">
        <f t="shared" si="32"/>
        <v>7</v>
      </c>
      <c r="AX79" s="83">
        <f t="shared" si="33"/>
        <v>169</v>
      </c>
      <c r="AY79" s="92">
        <f t="shared" si="30"/>
        <v>0.33333333333333331</v>
      </c>
      <c r="AZ79" s="93">
        <f t="shared" si="31"/>
        <v>8.0476190476190474</v>
      </c>
      <c r="BA79" s="122" t="str">
        <f>IFERROR(VLOOKUP(A79,'bedekking kruiden'!$A$1:$D$45,4,FALSE),"")</f>
        <v/>
      </c>
    </row>
    <row r="80" spans="1:54" s="54" customFormat="1" ht="15" customHeight="1" x14ac:dyDescent="0.25">
      <c r="A80" s="42" t="s">
        <v>363</v>
      </c>
      <c r="B80" s="43" t="s">
        <v>129</v>
      </c>
      <c r="C80" s="44"/>
      <c r="D80" s="42"/>
      <c r="E80" s="43" t="s">
        <v>178</v>
      </c>
      <c r="F80" s="87">
        <v>21</v>
      </c>
      <c r="G80" s="42"/>
      <c r="H80" s="42"/>
      <c r="I80" s="42"/>
      <c r="J80" s="42"/>
      <c r="K80" s="42"/>
      <c r="L80" s="183">
        <f t="shared" ref="L80:AV80" si="37">IF(((L79+L81)/2)=0,"",((L79+L81)/2))</f>
        <v>48</v>
      </c>
      <c r="M80" s="42">
        <f t="shared" si="37"/>
        <v>45</v>
      </c>
      <c r="N80" s="183">
        <f t="shared" si="37"/>
        <v>8</v>
      </c>
      <c r="O80" s="183">
        <f t="shared" si="37"/>
        <v>10</v>
      </c>
      <c r="P80" s="183">
        <f t="shared" si="37"/>
        <v>8</v>
      </c>
      <c r="Q80" s="183">
        <f t="shared" si="37"/>
        <v>2</v>
      </c>
      <c r="R80" s="183" t="str">
        <f t="shared" si="37"/>
        <v/>
      </c>
      <c r="S80" s="183">
        <f t="shared" si="37"/>
        <v>0.5</v>
      </c>
      <c r="T80" s="183" t="str">
        <f t="shared" si="37"/>
        <v/>
      </c>
      <c r="U80" s="183">
        <f t="shared" si="37"/>
        <v>1</v>
      </c>
      <c r="V80" s="183" t="str">
        <f t="shared" si="37"/>
        <v/>
      </c>
      <c r="W80" s="183" t="str">
        <f t="shared" si="37"/>
        <v/>
      </c>
      <c r="X80" s="183" t="str">
        <f t="shared" si="37"/>
        <v/>
      </c>
      <c r="Y80" s="183" t="str">
        <f t="shared" si="37"/>
        <v/>
      </c>
      <c r="Z80" s="183">
        <f t="shared" si="37"/>
        <v>1</v>
      </c>
      <c r="AA80" s="183" t="str">
        <f t="shared" si="37"/>
        <v/>
      </c>
      <c r="AB80" s="183">
        <f t="shared" si="37"/>
        <v>106.5</v>
      </c>
      <c r="AC80" s="183" t="str">
        <f t="shared" si="37"/>
        <v/>
      </c>
      <c r="AD80" s="42" t="str">
        <f t="shared" si="37"/>
        <v/>
      </c>
      <c r="AE80" s="42" t="str">
        <f t="shared" si="37"/>
        <v/>
      </c>
      <c r="AF80" s="42" t="str">
        <f t="shared" si="37"/>
        <v/>
      </c>
      <c r="AG80" s="42" t="str">
        <f t="shared" si="37"/>
        <v/>
      </c>
      <c r="AH80" s="42" t="str">
        <f t="shared" si="37"/>
        <v/>
      </c>
      <c r="AI80" s="42" t="str">
        <f t="shared" si="37"/>
        <v/>
      </c>
      <c r="AJ80" s="42" t="str">
        <f t="shared" si="37"/>
        <v/>
      </c>
      <c r="AK80" s="183">
        <f t="shared" si="37"/>
        <v>1</v>
      </c>
      <c r="AL80" s="42" t="str">
        <f t="shared" si="37"/>
        <v/>
      </c>
      <c r="AM80" s="183">
        <f t="shared" si="37"/>
        <v>0.5</v>
      </c>
      <c r="AN80" s="183" t="str">
        <f t="shared" si="37"/>
        <v/>
      </c>
      <c r="AO80" s="183" t="str">
        <f t="shared" si="37"/>
        <v/>
      </c>
      <c r="AP80" s="42" t="str">
        <f t="shared" si="37"/>
        <v/>
      </c>
      <c r="AQ80" s="183" t="str">
        <f t="shared" si="37"/>
        <v/>
      </c>
      <c r="AR80" s="183" t="str">
        <f t="shared" si="37"/>
        <v/>
      </c>
      <c r="AS80" s="183" t="str">
        <f t="shared" si="37"/>
        <v/>
      </c>
      <c r="AT80" s="183">
        <f t="shared" si="37"/>
        <v>1.5</v>
      </c>
      <c r="AU80" s="42" t="str">
        <f t="shared" si="37"/>
        <v/>
      </c>
      <c r="AV80" s="42" t="str">
        <f t="shared" si="37"/>
        <v/>
      </c>
      <c r="AW80" s="183">
        <f t="shared" si="32"/>
        <v>12</v>
      </c>
      <c r="AX80" s="183">
        <f t="shared" si="33"/>
        <v>188</v>
      </c>
      <c r="AY80" s="184">
        <f t="shared" si="30"/>
        <v>0.5714285714285714</v>
      </c>
      <c r="AZ80" s="184">
        <f t="shared" si="31"/>
        <v>8.9523809523809526</v>
      </c>
      <c r="BA80" s="183" t="str">
        <f>IFERROR(VLOOKUP(A80,'bedekking kruiden'!$A$1:$D$45,4,FALSE),"")</f>
        <v/>
      </c>
      <c r="BB80" s="183"/>
    </row>
    <row r="81" spans="1:54" s="3" customFormat="1" ht="15" hidden="1" customHeight="1" x14ac:dyDescent="0.25">
      <c r="A81" s="42" t="s">
        <v>51</v>
      </c>
      <c r="B81" s="43" t="s">
        <v>129</v>
      </c>
      <c r="C81" s="44">
        <v>34</v>
      </c>
      <c r="D81" s="42" t="str">
        <f>IF(SUM(G81:AV81)&gt;0,"geteld","")</f>
        <v>geteld</v>
      </c>
      <c r="E81" s="43" t="str">
        <f>VLOOKUP(A81,Qgis_export!$J$1:$L$161,3,FALSE)</f>
        <v>C</v>
      </c>
      <c r="F81" s="42">
        <v>21</v>
      </c>
      <c r="G81" s="42"/>
      <c r="H81" s="42">
        <v>3</v>
      </c>
      <c r="I81" s="38">
        <f>G81+H81</f>
        <v>3</v>
      </c>
      <c r="J81" s="42"/>
      <c r="K81" s="42"/>
      <c r="L81" s="75">
        <f>SUM(I81,J81,K81,M81)</f>
        <v>30</v>
      </c>
      <c r="M81" s="42">
        <v>27</v>
      </c>
      <c r="N81" s="42">
        <v>8</v>
      </c>
      <c r="O81" s="42">
        <v>15</v>
      </c>
      <c r="P81" s="42">
        <v>9</v>
      </c>
      <c r="Q81" s="42">
        <v>4</v>
      </c>
      <c r="R81" s="42"/>
      <c r="S81" s="42">
        <v>1</v>
      </c>
      <c r="T81" s="42"/>
      <c r="U81" s="42">
        <v>1</v>
      </c>
      <c r="V81" s="42"/>
      <c r="W81" s="42"/>
      <c r="X81" s="45"/>
      <c r="Y81" s="42"/>
      <c r="Z81" s="42">
        <v>2</v>
      </c>
      <c r="AA81" s="42"/>
      <c r="AB81" s="42">
        <v>133</v>
      </c>
      <c r="AC81" s="42"/>
      <c r="AD81" s="42"/>
      <c r="AE81" s="42"/>
      <c r="AF81" s="42"/>
      <c r="AG81" s="42"/>
      <c r="AH81" s="42"/>
      <c r="AI81" s="42"/>
      <c r="AJ81" s="42"/>
      <c r="AK81" s="42">
        <v>2</v>
      </c>
      <c r="AL81" s="42"/>
      <c r="AM81" s="42">
        <v>1</v>
      </c>
      <c r="AN81" s="42"/>
      <c r="AO81" s="42"/>
      <c r="AP81" s="42"/>
      <c r="AQ81" s="42"/>
      <c r="AR81" s="42"/>
      <c r="AS81" s="42"/>
      <c r="AT81" s="87">
        <v>1</v>
      </c>
      <c r="AU81" s="42"/>
      <c r="AV81" s="87"/>
      <c r="AW81" s="4">
        <f t="shared" si="32"/>
        <v>12</v>
      </c>
      <c r="AX81" s="83">
        <f t="shared" si="33"/>
        <v>207</v>
      </c>
      <c r="AY81" s="94">
        <f t="shared" si="30"/>
        <v>0.5714285714285714</v>
      </c>
      <c r="AZ81" s="93">
        <f t="shared" si="31"/>
        <v>9.8571428571428577</v>
      </c>
      <c r="BA81" s="122" t="str">
        <f>IFERROR(VLOOKUP(A81,'bedekking kruiden'!$A$1:$D$45,4,FALSE),"")</f>
        <v/>
      </c>
    </row>
    <row r="82" spans="1:54" s="3" customFormat="1" ht="15" hidden="1" customHeight="1" x14ac:dyDescent="0.25">
      <c r="A82" s="30" t="s">
        <v>48</v>
      </c>
      <c r="B82" s="31" t="s">
        <v>130</v>
      </c>
      <c r="C82" s="32">
        <v>35</v>
      </c>
      <c r="D82" s="30" t="str">
        <f>IF(SUM(G82:AV82)&gt;0,"geteld","")</f>
        <v>geteld</v>
      </c>
      <c r="E82" s="34" t="str">
        <f>VLOOKUP(A82,Qgis_export!$J$1:$L$161,3,FALSE)</f>
        <v>ZB</v>
      </c>
      <c r="F82" s="30">
        <v>21</v>
      </c>
      <c r="G82" s="30">
        <v>6</v>
      </c>
      <c r="H82" s="30">
        <v>2</v>
      </c>
      <c r="I82" s="30">
        <f>G82+H82</f>
        <v>8</v>
      </c>
      <c r="J82" s="30"/>
      <c r="K82" s="30">
        <v>3</v>
      </c>
      <c r="L82" s="73">
        <f>SUM(I82,J82,K82,M82)</f>
        <v>66</v>
      </c>
      <c r="M82" s="30">
        <v>55</v>
      </c>
      <c r="N82" s="30">
        <v>12</v>
      </c>
      <c r="O82" s="30">
        <v>126</v>
      </c>
      <c r="P82" s="30">
        <v>12</v>
      </c>
      <c r="Q82" s="30">
        <v>1</v>
      </c>
      <c r="R82" s="30">
        <v>1</v>
      </c>
      <c r="S82" s="30"/>
      <c r="T82" s="30"/>
      <c r="U82" s="30"/>
      <c r="V82" s="30"/>
      <c r="W82" s="30"/>
      <c r="X82" s="58"/>
      <c r="Y82" s="30"/>
      <c r="Z82" s="30">
        <v>2</v>
      </c>
      <c r="AA82" s="30"/>
      <c r="AB82" s="30">
        <v>50</v>
      </c>
      <c r="AC82" s="30">
        <v>1</v>
      </c>
      <c r="AD82" s="30">
        <v>1</v>
      </c>
      <c r="AE82" s="30"/>
      <c r="AF82" s="30"/>
      <c r="AG82" s="30"/>
      <c r="AH82" s="30"/>
      <c r="AI82" s="30"/>
      <c r="AJ82" s="30"/>
      <c r="AK82" s="30">
        <v>3</v>
      </c>
      <c r="AL82" s="30"/>
      <c r="AM82" s="30"/>
      <c r="AN82" s="30"/>
      <c r="AO82" s="30"/>
      <c r="AP82" s="30"/>
      <c r="AQ82" s="30"/>
      <c r="AR82" s="30"/>
      <c r="AS82" s="30"/>
      <c r="AT82" s="86">
        <v>5</v>
      </c>
      <c r="AU82" s="30">
        <v>2</v>
      </c>
      <c r="AV82" s="86"/>
      <c r="AW82" s="3">
        <f t="shared" si="32"/>
        <v>11</v>
      </c>
      <c r="AX82" s="84">
        <f t="shared" si="33"/>
        <v>279</v>
      </c>
      <c r="AY82" s="95">
        <f t="shared" si="30"/>
        <v>0.52380952380952384</v>
      </c>
      <c r="AZ82" s="96">
        <f t="shared" si="31"/>
        <v>13.285714285714286</v>
      </c>
      <c r="BA82" s="123" t="str">
        <f>IFERROR(VLOOKUP(A82,'bedekking kruiden'!$A$1:$D$45,4,FALSE),"")</f>
        <v/>
      </c>
    </row>
    <row r="83" spans="1:54" s="3" customFormat="1" ht="15" customHeight="1" x14ac:dyDescent="0.25">
      <c r="A83" s="33" t="s">
        <v>353</v>
      </c>
      <c r="B83" s="34" t="s">
        <v>130</v>
      </c>
      <c r="C83" s="35"/>
      <c r="D83" s="33"/>
      <c r="E83" s="34" t="s">
        <v>173</v>
      </c>
      <c r="F83" s="84">
        <v>21</v>
      </c>
      <c r="G83" s="33"/>
      <c r="H83" s="33"/>
      <c r="I83" s="33"/>
      <c r="J83" s="33"/>
      <c r="K83" s="33"/>
      <c r="L83" s="185">
        <f t="shared" ref="L83:AT83" si="38">IF(((L82+L84)/2)=0,"",((L82+L84)/2))</f>
        <v>73</v>
      </c>
      <c r="M83" s="33">
        <f t="shared" si="38"/>
        <v>60.5</v>
      </c>
      <c r="N83" s="185">
        <f t="shared" si="38"/>
        <v>29.5</v>
      </c>
      <c r="O83" s="185">
        <f t="shared" si="38"/>
        <v>98</v>
      </c>
      <c r="P83" s="185">
        <f t="shared" si="38"/>
        <v>12.5</v>
      </c>
      <c r="Q83" s="185">
        <f t="shared" si="38"/>
        <v>0.5</v>
      </c>
      <c r="R83" s="185">
        <f t="shared" si="38"/>
        <v>0.5</v>
      </c>
      <c r="S83" s="185" t="str">
        <f t="shared" si="38"/>
        <v/>
      </c>
      <c r="T83" s="185" t="str">
        <f t="shared" si="38"/>
        <v/>
      </c>
      <c r="U83" s="185" t="str">
        <f t="shared" si="38"/>
        <v/>
      </c>
      <c r="V83" s="185" t="str">
        <f t="shared" si="38"/>
        <v/>
      </c>
      <c r="W83" s="185" t="str">
        <f t="shared" si="38"/>
        <v/>
      </c>
      <c r="X83" s="185" t="str">
        <f t="shared" si="38"/>
        <v/>
      </c>
      <c r="Y83" s="185" t="str">
        <f t="shared" si="38"/>
        <v/>
      </c>
      <c r="Z83" s="185">
        <f t="shared" si="38"/>
        <v>1</v>
      </c>
      <c r="AA83" s="185" t="str">
        <f t="shared" si="38"/>
        <v/>
      </c>
      <c r="AB83" s="185">
        <f t="shared" si="38"/>
        <v>70</v>
      </c>
      <c r="AC83" s="185">
        <f t="shared" si="38"/>
        <v>0.5</v>
      </c>
      <c r="AD83" s="33">
        <f t="shared" si="38"/>
        <v>0.5</v>
      </c>
      <c r="AE83" s="33" t="str">
        <f t="shared" si="38"/>
        <v/>
      </c>
      <c r="AF83" s="33" t="str">
        <f t="shared" si="38"/>
        <v/>
      </c>
      <c r="AG83" s="33" t="str">
        <f t="shared" si="38"/>
        <v/>
      </c>
      <c r="AH83" s="33">
        <f t="shared" si="38"/>
        <v>0.5</v>
      </c>
      <c r="AI83" s="33" t="str">
        <f t="shared" si="38"/>
        <v/>
      </c>
      <c r="AJ83" s="33">
        <f t="shared" si="38"/>
        <v>0.5</v>
      </c>
      <c r="AK83" s="185">
        <f t="shared" si="38"/>
        <v>4.5</v>
      </c>
      <c r="AL83" s="33" t="str">
        <f t="shared" si="38"/>
        <v/>
      </c>
      <c r="AM83" s="185" t="str">
        <f t="shared" si="38"/>
        <v/>
      </c>
      <c r="AN83" s="185" t="str">
        <f t="shared" si="38"/>
        <v/>
      </c>
      <c r="AO83" s="185" t="str">
        <f t="shared" si="38"/>
        <v/>
      </c>
      <c r="AP83" s="33" t="str">
        <f t="shared" si="38"/>
        <v/>
      </c>
      <c r="AQ83" s="185" t="str">
        <f t="shared" si="38"/>
        <v/>
      </c>
      <c r="AR83" s="185" t="str">
        <f t="shared" si="38"/>
        <v/>
      </c>
      <c r="AS83" s="185">
        <f t="shared" si="38"/>
        <v>0.5</v>
      </c>
      <c r="AT83" s="185">
        <f t="shared" si="38"/>
        <v>3.5</v>
      </c>
      <c r="AU83" s="33"/>
      <c r="AV83" s="33"/>
      <c r="AW83" s="185">
        <f t="shared" si="32"/>
        <v>12</v>
      </c>
      <c r="AX83" s="185">
        <f t="shared" si="33"/>
        <v>294</v>
      </c>
      <c r="AY83" s="186">
        <f t="shared" si="30"/>
        <v>0.5714285714285714</v>
      </c>
      <c r="AZ83" s="186">
        <f t="shared" si="31"/>
        <v>14</v>
      </c>
      <c r="BA83" s="185" t="str">
        <f>IFERROR(VLOOKUP(A83,'bedekking kruiden'!$A$1:$D$45,4,FALSE),"")</f>
        <v/>
      </c>
      <c r="BB83" s="185"/>
    </row>
    <row r="84" spans="1:54" s="3" customFormat="1" ht="15" hidden="1" customHeight="1" x14ac:dyDescent="0.25">
      <c r="A84" s="33" t="s">
        <v>52</v>
      </c>
      <c r="B84" s="34" t="s">
        <v>130</v>
      </c>
      <c r="C84" s="35">
        <v>35</v>
      </c>
      <c r="D84" s="33" t="str">
        <f>IF(SUM(G84:AV84)&gt;0,"geteld","")</f>
        <v>geteld</v>
      </c>
      <c r="E84" s="34" t="str">
        <f>VLOOKUP(A84,Qgis_export!$J$1:$L$161,3,FALSE)</f>
        <v>ZB</v>
      </c>
      <c r="F84" s="33">
        <v>21</v>
      </c>
      <c r="G84" s="33"/>
      <c r="H84" s="33">
        <v>12</v>
      </c>
      <c r="I84" s="33">
        <f>G84+H84</f>
        <v>12</v>
      </c>
      <c r="J84" s="33"/>
      <c r="K84" s="33">
        <v>2</v>
      </c>
      <c r="L84" s="73">
        <f>SUM(I84,J84,K84,M84)</f>
        <v>80</v>
      </c>
      <c r="M84" s="33">
        <v>66</v>
      </c>
      <c r="N84" s="33">
        <v>47</v>
      </c>
      <c r="O84" s="33">
        <v>70</v>
      </c>
      <c r="P84" s="33">
        <v>13</v>
      </c>
      <c r="Q84" s="33"/>
      <c r="R84" s="33"/>
      <c r="S84" s="33"/>
      <c r="T84" s="33"/>
      <c r="U84" s="33"/>
      <c r="V84" s="33"/>
      <c r="W84" s="33"/>
      <c r="X84" s="37"/>
      <c r="Y84" s="33"/>
      <c r="Z84" s="33"/>
      <c r="AA84" s="33"/>
      <c r="AB84" s="33">
        <v>90</v>
      </c>
      <c r="AC84" s="33"/>
      <c r="AD84" s="33"/>
      <c r="AE84" s="33"/>
      <c r="AF84" s="33"/>
      <c r="AG84" s="33"/>
      <c r="AH84" s="33">
        <v>1</v>
      </c>
      <c r="AI84" s="33"/>
      <c r="AJ84" s="33">
        <v>1</v>
      </c>
      <c r="AK84" s="33">
        <v>6</v>
      </c>
      <c r="AL84" s="33"/>
      <c r="AM84" s="33"/>
      <c r="AN84" s="33"/>
      <c r="AO84" s="33"/>
      <c r="AP84" s="33"/>
      <c r="AQ84" s="33"/>
      <c r="AR84" s="33"/>
      <c r="AS84" s="33">
        <v>1</v>
      </c>
      <c r="AT84" s="84">
        <v>2</v>
      </c>
      <c r="AU84" s="33">
        <v>2</v>
      </c>
      <c r="AV84" s="84"/>
      <c r="AW84" s="33">
        <f t="shared" si="32"/>
        <v>8</v>
      </c>
      <c r="AX84" s="84">
        <f t="shared" si="33"/>
        <v>309</v>
      </c>
      <c r="AY84" s="95">
        <f t="shared" si="30"/>
        <v>0.38095238095238093</v>
      </c>
      <c r="AZ84" s="96">
        <f t="shared" si="31"/>
        <v>14.714285714285714</v>
      </c>
      <c r="BA84" s="123" t="str">
        <f>IFERROR(VLOOKUP(A84,'bedekking kruiden'!$A$1:$D$45,4,FALSE),"")</f>
        <v/>
      </c>
    </row>
    <row r="85" spans="1:54" s="4" customFormat="1" ht="15" hidden="1" customHeight="1" x14ac:dyDescent="0.25">
      <c r="A85" s="38" t="s">
        <v>53</v>
      </c>
      <c r="B85" s="39" t="s">
        <v>130</v>
      </c>
      <c r="C85" s="40">
        <v>35</v>
      </c>
      <c r="D85" s="38" t="str">
        <f>IF(SUM(G85:AV85)&gt;0,"geteld","")</f>
        <v>geteld</v>
      </c>
      <c r="E85" s="39" t="str">
        <f>VLOOKUP(A85,Qgis_export!$J$1:$L$161,3,FALSE)</f>
        <v>C</v>
      </c>
      <c r="F85" s="38">
        <v>21</v>
      </c>
      <c r="G85" s="38">
        <v>1</v>
      </c>
      <c r="H85" s="38">
        <v>2</v>
      </c>
      <c r="I85" s="38">
        <f>G85+H85</f>
        <v>3</v>
      </c>
      <c r="J85" s="38"/>
      <c r="K85" s="38"/>
      <c r="L85" s="72">
        <f>SUM(I85,J85,K85,M85)</f>
        <v>21</v>
      </c>
      <c r="M85" s="38">
        <v>18</v>
      </c>
      <c r="N85" s="38">
        <v>4</v>
      </c>
      <c r="O85" s="38">
        <v>37</v>
      </c>
      <c r="P85" s="38">
        <v>17</v>
      </c>
      <c r="Q85" s="38">
        <v>1</v>
      </c>
      <c r="R85" s="38"/>
      <c r="S85" s="38"/>
      <c r="T85" s="38"/>
      <c r="U85" s="38"/>
      <c r="V85" s="38"/>
      <c r="W85" s="38"/>
      <c r="X85" s="41"/>
      <c r="Y85" s="38"/>
      <c r="Z85" s="38">
        <v>2</v>
      </c>
      <c r="AA85" s="38"/>
      <c r="AB85" s="38">
        <v>28</v>
      </c>
      <c r="AC85" s="38"/>
      <c r="AD85" s="38"/>
      <c r="AE85" s="38"/>
      <c r="AF85" s="38"/>
      <c r="AG85" s="38">
        <v>2</v>
      </c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>
        <v>1</v>
      </c>
      <c r="AS85" s="38"/>
      <c r="AT85" s="83">
        <v>2</v>
      </c>
      <c r="AU85" s="38"/>
      <c r="AV85" s="83"/>
      <c r="AW85" s="4">
        <f t="shared" si="32"/>
        <v>9</v>
      </c>
      <c r="AX85" s="83">
        <f t="shared" si="33"/>
        <v>113</v>
      </c>
      <c r="AY85" s="94">
        <f t="shared" si="30"/>
        <v>0.42857142857142855</v>
      </c>
      <c r="AZ85" s="93">
        <f t="shared" si="31"/>
        <v>5.3809523809523814</v>
      </c>
      <c r="BA85" s="122" t="str">
        <f>IFERROR(VLOOKUP(A85,'bedekking kruiden'!$A$1:$D$45,4,FALSE),"")</f>
        <v/>
      </c>
    </row>
    <row r="86" spans="1:54" s="42" customFormat="1" ht="15" customHeight="1" x14ac:dyDescent="0.25">
      <c r="A86" s="42" t="s">
        <v>353</v>
      </c>
      <c r="B86" s="43" t="s">
        <v>130</v>
      </c>
      <c r="C86" s="44"/>
      <c r="E86" s="43" t="s">
        <v>178</v>
      </c>
      <c r="F86" s="87">
        <v>21</v>
      </c>
      <c r="L86" s="183">
        <f t="shared" ref="L86:AT86" si="39">IF(((L85+L87)/2)=0,"",((L85+L87)/2))</f>
        <v>22.5</v>
      </c>
      <c r="M86" s="42">
        <f t="shared" si="39"/>
        <v>21</v>
      </c>
      <c r="N86" s="183">
        <f t="shared" si="39"/>
        <v>7</v>
      </c>
      <c r="O86" s="183">
        <f t="shared" si="39"/>
        <v>20.5</v>
      </c>
      <c r="P86" s="183">
        <f t="shared" si="39"/>
        <v>14.5</v>
      </c>
      <c r="Q86" s="183">
        <f t="shared" si="39"/>
        <v>2.5</v>
      </c>
      <c r="R86" s="183" t="str">
        <f t="shared" si="39"/>
        <v/>
      </c>
      <c r="S86" s="183" t="str">
        <f t="shared" si="39"/>
        <v/>
      </c>
      <c r="T86" s="183" t="str">
        <f t="shared" si="39"/>
        <v/>
      </c>
      <c r="U86" s="183" t="str">
        <f t="shared" si="39"/>
        <v/>
      </c>
      <c r="V86" s="183" t="str">
        <f t="shared" si="39"/>
        <v/>
      </c>
      <c r="W86" s="183" t="str">
        <f t="shared" si="39"/>
        <v/>
      </c>
      <c r="X86" s="183" t="str">
        <f t="shared" si="39"/>
        <v/>
      </c>
      <c r="Y86" s="183" t="str">
        <f t="shared" si="39"/>
        <v/>
      </c>
      <c r="Z86" s="183">
        <f t="shared" si="39"/>
        <v>2.5</v>
      </c>
      <c r="AA86" s="183" t="str">
        <f t="shared" si="39"/>
        <v/>
      </c>
      <c r="AB86" s="183">
        <f t="shared" si="39"/>
        <v>49</v>
      </c>
      <c r="AC86" s="183">
        <f t="shared" si="39"/>
        <v>0.5</v>
      </c>
      <c r="AD86" s="42" t="str">
        <f t="shared" si="39"/>
        <v/>
      </c>
      <c r="AE86" s="42" t="str">
        <f t="shared" si="39"/>
        <v/>
      </c>
      <c r="AF86" s="42" t="str">
        <f t="shared" si="39"/>
        <v/>
      </c>
      <c r="AG86" s="42">
        <f t="shared" si="39"/>
        <v>1</v>
      </c>
      <c r="AH86" s="42" t="str">
        <f t="shared" si="39"/>
        <v/>
      </c>
      <c r="AI86" s="42" t="str">
        <f t="shared" si="39"/>
        <v/>
      </c>
      <c r="AJ86" s="42" t="str">
        <f t="shared" si="39"/>
        <v/>
      </c>
      <c r="AK86" s="183">
        <f t="shared" si="39"/>
        <v>1</v>
      </c>
      <c r="AL86" s="42" t="str">
        <f t="shared" si="39"/>
        <v/>
      </c>
      <c r="AM86" s="183">
        <f t="shared" si="39"/>
        <v>0.5</v>
      </c>
      <c r="AN86" s="183">
        <f t="shared" si="39"/>
        <v>1</v>
      </c>
      <c r="AO86" s="183" t="str">
        <f t="shared" si="39"/>
        <v/>
      </c>
      <c r="AP86" s="42" t="str">
        <f t="shared" si="39"/>
        <v/>
      </c>
      <c r="AQ86" s="183" t="str">
        <f t="shared" si="39"/>
        <v/>
      </c>
      <c r="AR86" s="183">
        <f t="shared" si="39"/>
        <v>1</v>
      </c>
      <c r="AS86" s="183" t="str">
        <f t="shared" si="39"/>
        <v/>
      </c>
      <c r="AT86" s="183">
        <f t="shared" si="39"/>
        <v>3</v>
      </c>
      <c r="AW86" s="183">
        <f t="shared" si="32"/>
        <v>13</v>
      </c>
      <c r="AX86" s="183">
        <f t="shared" si="33"/>
        <v>125.5</v>
      </c>
      <c r="AY86" s="184">
        <f t="shared" si="30"/>
        <v>0.61904761904761907</v>
      </c>
      <c r="AZ86" s="184">
        <f t="shared" si="31"/>
        <v>5.9761904761904763</v>
      </c>
      <c r="BA86" s="183" t="str">
        <f>IFERROR(VLOOKUP(A86,'bedekking kruiden'!$A$1:$D$45,4,FALSE),"")</f>
        <v/>
      </c>
      <c r="BB86" s="183"/>
    </row>
    <row r="87" spans="1:54" s="4" customFormat="1" ht="15" hidden="1" customHeight="1" x14ac:dyDescent="0.25">
      <c r="A87" s="42" t="s">
        <v>54</v>
      </c>
      <c r="B87" s="43" t="s">
        <v>130</v>
      </c>
      <c r="C87" s="44">
        <v>35</v>
      </c>
      <c r="D87" s="42" t="str">
        <f>IF(SUM(G87:AV87)&gt;0,"geteld","")</f>
        <v>geteld</v>
      </c>
      <c r="E87" s="43" t="str">
        <f>VLOOKUP(A87,Qgis_export!$J$1:$L$161,3,FALSE)</f>
        <v>C</v>
      </c>
      <c r="F87" s="42">
        <v>21</v>
      </c>
      <c r="G87" s="42"/>
      <c r="H87" s="42"/>
      <c r="I87" s="38">
        <f>G87+H87</f>
        <v>0</v>
      </c>
      <c r="J87" s="42"/>
      <c r="K87" s="42"/>
      <c r="L87" s="75">
        <f>SUM(I87,J87,K87,M87)</f>
        <v>24</v>
      </c>
      <c r="M87" s="42">
        <v>24</v>
      </c>
      <c r="N87" s="42">
        <v>10</v>
      </c>
      <c r="O87" s="42">
        <v>4</v>
      </c>
      <c r="P87" s="42">
        <v>12</v>
      </c>
      <c r="Q87" s="42">
        <v>4</v>
      </c>
      <c r="R87" s="42"/>
      <c r="S87" s="42"/>
      <c r="T87" s="42"/>
      <c r="U87" s="42"/>
      <c r="V87" s="42"/>
      <c r="W87" s="42"/>
      <c r="X87" s="45"/>
      <c r="Y87" s="42"/>
      <c r="Z87" s="42">
        <v>3</v>
      </c>
      <c r="AA87" s="42"/>
      <c r="AB87" s="42">
        <v>70</v>
      </c>
      <c r="AC87" s="42">
        <v>1</v>
      </c>
      <c r="AD87" s="42"/>
      <c r="AE87" s="42"/>
      <c r="AF87" s="42"/>
      <c r="AG87" s="42"/>
      <c r="AH87" s="42"/>
      <c r="AI87" s="42"/>
      <c r="AJ87" s="42"/>
      <c r="AK87" s="42">
        <v>2</v>
      </c>
      <c r="AL87" s="42"/>
      <c r="AM87" s="42">
        <v>1</v>
      </c>
      <c r="AN87" s="42">
        <v>2</v>
      </c>
      <c r="AO87" s="42"/>
      <c r="AP87" s="42"/>
      <c r="AQ87" s="42"/>
      <c r="AR87" s="42">
        <v>1</v>
      </c>
      <c r="AS87" s="42"/>
      <c r="AT87" s="87">
        <v>4</v>
      </c>
      <c r="AU87" s="42"/>
      <c r="AV87" s="87"/>
      <c r="AW87" s="4">
        <f t="shared" si="32"/>
        <v>13</v>
      </c>
      <c r="AX87" s="83">
        <f t="shared" si="33"/>
        <v>138</v>
      </c>
      <c r="AY87" s="94">
        <f t="shared" si="30"/>
        <v>0.61904761904761907</v>
      </c>
      <c r="AZ87" s="93">
        <f t="shared" si="31"/>
        <v>6.5714285714285712</v>
      </c>
      <c r="BA87" s="122" t="str">
        <f>IFERROR(VLOOKUP(A87,'bedekking kruiden'!$A$1:$D$45,4,FALSE),"")</f>
        <v/>
      </c>
    </row>
    <row r="88" spans="1:54" s="4" customFormat="1" ht="15" hidden="1" customHeight="1" x14ac:dyDescent="0.25">
      <c r="A88" s="30" t="s">
        <v>20</v>
      </c>
      <c r="B88" s="31" t="s">
        <v>116</v>
      </c>
      <c r="C88" s="32">
        <v>12</v>
      </c>
      <c r="D88" s="32" t="str">
        <f>IF(SUM(G88:AV88)&gt;0,"geteld","")</f>
        <v>geteld</v>
      </c>
      <c r="E88" s="34" t="str">
        <f>VLOOKUP(A88,Qgis_export!$J$1:$L$161,3,FALSE)</f>
        <v>C</v>
      </c>
      <c r="F88" s="30">
        <v>39</v>
      </c>
      <c r="G88" s="30">
        <v>2</v>
      </c>
      <c r="H88" s="30">
        <v>3</v>
      </c>
      <c r="I88" s="30">
        <f>G88+H88</f>
        <v>5</v>
      </c>
      <c r="J88" s="30"/>
      <c r="K88" s="30"/>
      <c r="L88" s="73">
        <f>SUM(I88,J88,K88,M88)</f>
        <v>82</v>
      </c>
      <c r="M88" s="30">
        <v>77</v>
      </c>
      <c r="N88" s="30">
        <v>3</v>
      </c>
      <c r="O88" s="30"/>
      <c r="P88" s="30">
        <v>6</v>
      </c>
      <c r="Q88" s="30">
        <v>1</v>
      </c>
      <c r="R88" s="30"/>
      <c r="S88" s="30"/>
      <c r="T88" s="30"/>
      <c r="U88" s="30"/>
      <c r="V88" s="30"/>
      <c r="W88" s="30"/>
      <c r="X88" s="58"/>
      <c r="Y88" s="30"/>
      <c r="Z88" s="30"/>
      <c r="AA88" s="30"/>
      <c r="AB88" s="30">
        <v>32</v>
      </c>
      <c r="AC88" s="30">
        <v>7</v>
      </c>
      <c r="AD88" s="30"/>
      <c r="AE88" s="30"/>
      <c r="AF88" s="30"/>
      <c r="AG88" s="30">
        <v>2</v>
      </c>
      <c r="AH88" s="30"/>
      <c r="AI88" s="30"/>
      <c r="AJ88" s="30"/>
      <c r="AK88" s="30"/>
      <c r="AL88" s="30"/>
      <c r="AM88" s="30"/>
      <c r="AN88" s="30">
        <v>3</v>
      </c>
      <c r="AO88" s="30">
        <v>1</v>
      </c>
      <c r="AP88" s="30"/>
      <c r="AQ88" s="30">
        <v>4</v>
      </c>
      <c r="AR88" s="30">
        <v>1</v>
      </c>
      <c r="AS88" s="30">
        <v>9</v>
      </c>
      <c r="AT88" s="86">
        <v>1</v>
      </c>
      <c r="AU88" s="30">
        <v>2</v>
      </c>
      <c r="AV88" s="86"/>
      <c r="AW88" s="33">
        <f t="shared" si="32"/>
        <v>12</v>
      </c>
      <c r="AX88" s="84">
        <f t="shared" si="33"/>
        <v>150</v>
      </c>
      <c r="AY88" s="105">
        <f t="shared" si="30"/>
        <v>0.30769230769230771</v>
      </c>
      <c r="AZ88" s="96">
        <f t="shared" si="31"/>
        <v>3.8461538461538463</v>
      </c>
      <c r="BA88" s="123" t="str">
        <f>IFERROR(VLOOKUP(A88,'bedekking kruiden'!$A$1:$D$45,4,FALSE),"")</f>
        <v/>
      </c>
    </row>
    <row r="89" spans="1:54" s="3" customFormat="1" ht="15" customHeight="1" x14ac:dyDescent="0.25">
      <c r="A89" s="38" t="s">
        <v>563</v>
      </c>
      <c r="B89" s="39" t="s">
        <v>116</v>
      </c>
      <c r="C89" s="40"/>
      <c r="D89" s="40"/>
      <c r="E89" s="39" t="s">
        <v>178</v>
      </c>
      <c r="F89" s="83">
        <v>39</v>
      </c>
      <c r="G89" s="38"/>
      <c r="H89" s="38"/>
      <c r="I89" s="38"/>
      <c r="J89" s="38"/>
      <c r="K89" s="38"/>
      <c r="L89" s="183">
        <f t="shared" ref="L89:AV89" si="40">IF(((L88+L90)/2)=0,"",((L88+L90)/2))</f>
        <v>48.5</v>
      </c>
      <c r="M89" s="38">
        <f t="shared" si="40"/>
        <v>40</v>
      </c>
      <c r="N89" s="183">
        <f t="shared" si="40"/>
        <v>1.5</v>
      </c>
      <c r="O89" s="183">
        <f t="shared" si="40"/>
        <v>0.5</v>
      </c>
      <c r="P89" s="183">
        <f t="shared" si="40"/>
        <v>6</v>
      </c>
      <c r="Q89" s="183">
        <f t="shared" si="40"/>
        <v>3</v>
      </c>
      <c r="R89" s="183">
        <f t="shared" si="40"/>
        <v>0.5</v>
      </c>
      <c r="S89" s="183" t="str">
        <f t="shared" si="40"/>
        <v/>
      </c>
      <c r="T89" s="183" t="str">
        <f t="shared" si="40"/>
        <v/>
      </c>
      <c r="U89" s="183" t="str">
        <f t="shared" si="40"/>
        <v/>
      </c>
      <c r="V89" s="183" t="str">
        <f t="shared" si="40"/>
        <v/>
      </c>
      <c r="W89" s="183" t="str">
        <f t="shared" si="40"/>
        <v/>
      </c>
      <c r="X89" s="183" t="str">
        <f t="shared" si="40"/>
        <v/>
      </c>
      <c r="Y89" s="183" t="str">
        <f t="shared" si="40"/>
        <v/>
      </c>
      <c r="Z89" s="183" t="str">
        <f t="shared" si="40"/>
        <v/>
      </c>
      <c r="AA89" s="183" t="str">
        <f t="shared" si="40"/>
        <v/>
      </c>
      <c r="AB89" s="183">
        <f t="shared" si="40"/>
        <v>23</v>
      </c>
      <c r="AC89" s="183">
        <f t="shared" si="40"/>
        <v>43.5</v>
      </c>
      <c r="AD89" s="38" t="str">
        <f t="shared" si="40"/>
        <v/>
      </c>
      <c r="AE89" s="38" t="str">
        <f t="shared" si="40"/>
        <v/>
      </c>
      <c r="AF89" s="38" t="str">
        <f t="shared" si="40"/>
        <v/>
      </c>
      <c r="AG89" s="38">
        <f t="shared" si="40"/>
        <v>2.5</v>
      </c>
      <c r="AH89" s="38" t="str">
        <f t="shared" si="40"/>
        <v/>
      </c>
      <c r="AI89" s="38" t="str">
        <f t="shared" si="40"/>
        <v/>
      </c>
      <c r="AJ89" s="38" t="str">
        <f t="shared" si="40"/>
        <v/>
      </c>
      <c r="AK89" s="183" t="str">
        <f t="shared" si="40"/>
        <v/>
      </c>
      <c r="AL89" s="38" t="str">
        <f t="shared" si="40"/>
        <v/>
      </c>
      <c r="AM89" s="183">
        <f t="shared" si="40"/>
        <v>2</v>
      </c>
      <c r="AN89" s="183">
        <f t="shared" si="40"/>
        <v>1.5</v>
      </c>
      <c r="AO89" s="183">
        <f t="shared" si="40"/>
        <v>0.5</v>
      </c>
      <c r="AP89" s="38">
        <f t="shared" si="40"/>
        <v>1</v>
      </c>
      <c r="AQ89" s="183">
        <f t="shared" si="40"/>
        <v>4.5</v>
      </c>
      <c r="AR89" s="183">
        <f t="shared" si="40"/>
        <v>0.5</v>
      </c>
      <c r="AS89" s="183">
        <f t="shared" si="40"/>
        <v>18.5</v>
      </c>
      <c r="AT89" s="183">
        <f t="shared" si="40"/>
        <v>0.5</v>
      </c>
      <c r="AU89" s="38">
        <f t="shared" si="40"/>
        <v>1</v>
      </c>
      <c r="AV89" s="38" t="str">
        <f t="shared" si="40"/>
        <v/>
      </c>
      <c r="AW89" s="183">
        <f t="shared" si="32"/>
        <v>15</v>
      </c>
      <c r="AX89" s="183">
        <f t="shared" si="33"/>
        <v>154.5</v>
      </c>
      <c r="AY89" s="184">
        <f t="shared" si="30"/>
        <v>0.38461538461538464</v>
      </c>
      <c r="AZ89" s="184">
        <f t="shared" si="31"/>
        <v>3.9615384615384617</v>
      </c>
      <c r="BA89" s="183" t="str">
        <f>IFERROR(VLOOKUP(A89,'bedekking kruiden'!$A$1:$D$45,4,FALSE),"")</f>
        <v/>
      </c>
      <c r="BB89" s="183"/>
    </row>
    <row r="90" spans="1:54" s="30" customFormat="1" ht="15" hidden="1" customHeight="1" x14ac:dyDescent="0.25">
      <c r="A90" s="30" t="s">
        <v>21</v>
      </c>
      <c r="B90" s="31" t="s">
        <v>116</v>
      </c>
      <c r="C90" s="32">
        <v>13</v>
      </c>
      <c r="D90" s="32" t="str">
        <f>IF(SUM(G90:AV90)&gt;0,"geteld","")</f>
        <v>geteld</v>
      </c>
      <c r="E90" s="31" t="str">
        <f>VLOOKUP(A90,Qgis_export!$J$1:$L$161,3,FALSE)</f>
        <v>C</v>
      </c>
      <c r="F90" s="30">
        <v>39</v>
      </c>
      <c r="G90" s="30">
        <v>1</v>
      </c>
      <c r="H90" s="30">
        <v>11</v>
      </c>
      <c r="I90" s="30">
        <f>G90+H90</f>
        <v>12</v>
      </c>
      <c r="L90" s="91">
        <f>SUM(I90,J90,K90,M90)</f>
        <v>15</v>
      </c>
      <c r="M90" s="30">
        <v>3</v>
      </c>
      <c r="O90" s="30">
        <v>1</v>
      </c>
      <c r="P90" s="30">
        <v>6</v>
      </c>
      <c r="Q90" s="30">
        <v>5</v>
      </c>
      <c r="R90" s="30">
        <v>1</v>
      </c>
      <c r="X90" s="58"/>
      <c r="AB90" s="30">
        <v>14</v>
      </c>
      <c r="AC90" s="30">
        <v>80</v>
      </c>
      <c r="AG90" s="30">
        <v>3</v>
      </c>
      <c r="AM90" s="30">
        <v>4</v>
      </c>
      <c r="AP90" s="30">
        <v>2</v>
      </c>
      <c r="AQ90" s="30">
        <v>5</v>
      </c>
      <c r="AS90" s="30">
        <v>28</v>
      </c>
      <c r="AT90" s="86"/>
      <c r="AV90" s="86"/>
      <c r="AW90" s="30">
        <f t="shared" si="32"/>
        <v>10</v>
      </c>
      <c r="AX90" s="86">
        <f t="shared" si="33"/>
        <v>159</v>
      </c>
      <c r="AY90" s="103">
        <f t="shared" si="30"/>
        <v>0.25641025641025639</v>
      </c>
      <c r="AZ90" s="104">
        <f t="shared" si="31"/>
        <v>4.0769230769230766</v>
      </c>
      <c r="BA90" s="125" t="str">
        <f>IFERROR(VLOOKUP(A90,'bedekking kruiden'!$A$1:$D$45,4,FALSE),"")</f>
        <v/>
      </c>
    </row>
    <row r="91" spans="1:54" s="33" customFormat="1" ht="15" hidden="1" customHeight="1" x14ac:dyDescent="0.25">
      <c r="A91" s="38" t="s">
        <v>22</v>
      </c>
      <c r="B91" s="39" t="s">
        <v>116</v>
      </c>
      <c r="C91" s="40">
        <v>12</v>
      </c>
      <c r="D91" s="40" t="str">
        <f>IF(SUM(G91:AV91)&gt;0,"geteld","")</f>
        <v>geteld</v>
      </c>
      <c r="E91" s="39" t="str">
        <f>VLOOKUP(A91,Qgis_export!$J$1:$L$161,3,FALSE)</f>
        <v>ZB</v>
      </c>
      <c r="F91" s="38">
        <v>39</v>
      </c>
      <c r="G91" s="38">
        <v>1</v>
      </c>
      <c r="H91" s="38"/>
      <c r="I91" s="38">
        <f>G91+H91</f>
        <v>1</v>
      </c>
      <c r="J91" s="38"/>
      <c r="K91" s="38"/>
      <c r="L91" s="72">
        <f>SUM(I91,J91,K91,M91)</f>
        <v>68</v>
      </c>
      <c r="M91" s="38">
        <v>67</v>
      </c>
      <c r="N91" s="38">
        <v>14</v>
      </c>
      <c r="O91" s="38">
        <v>29</v>
      </c>
      <c r="P91" s="38">
        <v>13</v>
      </c>
      <c r="Q91" s="38">
        <v>1</v>
      </c>
      <c r="R91" s="38"/>
      <c r="S91" s="38">
        <v>2</v>
      </c>
      <c r="T91" s="38"/>
      <c r="U91" s="38"/>
      <c r="V91" s="38"/>
      <c r="W91" s="38"/>
      <c r="X91" s="41"/>
      <c r="Y91" s="38"/>
      <c r="Z91" s="38">
        <v>8</v>
      </c>
      <c r="AA91" s="38"/>
      <c r="AB91" s="38">
        <v>33</v>
      </c>
      <c r="AC91" s="38">
        <v>80</v>
      </c>
      <c r="AD91" s="38">
        <v>1</v>
      </c>
      <c r="AE91" s="38"/>
      <c r="AF91" s="38"/>
      <c r="AG91" s="38">
        <v>9</v>
      </c>
      <c r="AH91" s="38"/>
      <c r="AI91" s="38"/>
      <c r="AJ91" s="38"/>
      <c r="AK91" s="38"/>
      <c r="AL91" s="38"/>
      <c r="AM91" s="38"/>
      <c r="AN91" s="38">
        <v>1</v>
      </c>
      <c r="AO91" s="38"/>
      <c r="AP91" s="38"/>
      <c r="AQ91" s="38"/>
      <c r="AR91" s="38">
        <v>1</v>
      </c>
      <c r="AS91" s="38"/>
      <c r="AT91" s="83">
        <v>18</v>
      </c>
      <c r="AU91" s="38"/>
      <c r="AV91" s="83"/>
      <c r="AW91" s="38">
        <f t="shared" si="32"/>
        <v>12</v>
      </c>
      <c r="AX91" s="83">
        <f t="shared" si="33"/>
        <v>268</v>
      </c>
      <c r="AY91" s="94">
        <f t="shared" si="30"/>
        <v>0.30769230769230771</v>
      </c>
      <c r="AZ91" s="93">
        <f t="shared" si="31"/>
        <v>6.8717948717948714</v>
      </c>
      <c r="BA91" s="122" t="str">
        <f>IFERROR(VLOOKUP(A91,'bedekking kruiden'!$A$1:$D$45,4,FALSE),"")</f>
        <v/>
      </c>
    </row>
    <row r="92" spans="1:54" s="42" customFormat="1" ht="15" customHeight="1" x14ac:dyDescent="0.25">
      <c r="A92" s="54" t="s">
        <v>563</v>
      </c>
      <c r="B92" s="55" t="s">
        <v>116</v>
      </c>
      <c r="C92" s="90"/>
      <c r="D92" s="90"/>
      <c r="E92" s="55" t="s">
        <v>173</v>
      </c>
      <c r="F92" s="85">
        <v>39</v>
      </c>
      <c r="G92" s="54"/>
      <c r="H92" s="54"/>
      <c r="I92" s="54"/>
      <c r="J92" s="54"/>
      <c r="K92" s="54"/>
      <c r="L92" s="185">
        <f t="shared" ref="L92:AV92" si="41">IF(((L91+L93)/2)=0,"",((L91+L93)/2))</f>
        <v>93.5</v>
      </c>
      <c r="M92" s="54">
        <f t="shared" si="41"/>
        <v>93</v>
      </c>
      <c r="N92" s="185">
        <f t="shared" si="41"/>
        <v>11</v>
      </c>
      <c r="O92" s="185">
        <f t="shared" si="41"/>
        <v>30.5</v>
      </c>
      <c r="P92" s="185">
        <f t="shared" si="41"/>
        <v>8.5</v>
      </c>
      <c r="Q92" s="185">
        <f t="shared" si="41"/>
        <v>2</v>
      </c>
      <c r="R92" s="185" t="str">
        <f t="shared" si="41"/>
        <v/>
      </c>
      <c r="S92" s="185">
        <f t="shared" si="41"/>
        <v>5.5</v>
      </c>
      <c r="T92" s="185" t="str">
        <f t="shared" si="41"/>
        <v/>
      </c>
      <c r="U92" s="185" t="str">
        <f t="shared" si="41"/>
        <v/>
      </c>
      <c r="V92" s="185" t="str">
        <f t="shared" si="41"/>
        <v/>
      </c>
      <c r="W92" s="185" t="str">
        <f t="shared" si="41"/>
        <v/>
      </c>
      <c r="X92" s="185" t="str">
        <f t="shared" si="41"/>
        <v/>
      </c>
      <c r="Y92" s="185">
        <f t="shared" si="41"/>
        <v>5.5</v>
      </c>
      <c r="Z92" s="185">
        <f t="shared" si="41"/>
        <v>5</v>
      </c>
      <c r="AA92" s="185" t="str">
        <f t="shared" si="41"/>
        <v/>
      </c>
      <c r="AB92" s="185">
        <f t="shared" si="41"/>
        <v>28.5</v>
      </c>
      <c r="AC92" s="185">
        <f t="shared" si="41"/>
        <v>80</v>
      </c>
      <c r="AD92" s="54">
        <f t="shared" si="41"/>
        <v>0.5</v>
      </c>
      <c r="AE92" s="54" t="str">
        <f t="shared" si="41"/>
        <v/>
      </c>
      <c r="AF92" s="54" t="str">
        <f t="shared" si="41"/>
        <v/>
      </c>
      <c r="AG92" s="54">
        <f t="shared" si="41"/>
        <v>4.5</v>
      </c>
      <c r="AH92" s="54" t="str">
        <f t="shared" si="41"/>
        <v/>
      </c>
      <c r="AI92" s="54" t="str">
        <f t="shared" si="41"/>
        <v/>
      </c>
      <c r="AJ92" s="54" t="str">
        <f t="shared" si="41"/>
        <v/>
      </c>
      <c r="AK92" s="185" t="str">
        <f t="shared" si="41"/>
        <v/>
      </c>
      <c r="AL92" s="54" t="str">
        <f t="shared" si="41"/>
        <v/>
      </c>
      <c r="AM92" s="185" t="str">
        <f t="shared" si="41"/>
        <v/>
      </c>
      <c r="AN92" s="185">
        <f t="shared" si="41"/>
        <v>0.5</v>
      </c>
      <c r="AO92" s="185" t="str">
        <f t="shared" si="41"/>
        <v/>
      </c>
      <c r="AP92" s="54" t="str">
        <f t="shared" si="41"/>
        <v/>
      </c>
      <c r="AQ92" s="185" t="str">
        <f t="shared" si="41"/>
        <v/>
      </c>
      <c r="AR92" s="185">
        <f t="shared" si="41"/>
        <v>0.5</v>
      </c>
      <c r="AS92" s="185">
        <f t="shared" si="41"/>
        <v>5.5</v>
      </c>
      <c r="AT92" s="185">
        <f t="shared" si="41"/>
        <v>11.5</v>
      </c>
      <c r="AU92" s="54" t="str">
        <f t="shared" si="41"/>
        <v/>
      </c>
      <c r="AV92" s="54" t="str">
        <f t="shared" si="41"/>
        <v/>
      </c>
      <c r="AW92" s="185">
        <f t="shared" si="32"/>
        <v>14</v>
      </c>
      <c r="AX92" s="185">
        <f t="shared" si="33"/>
        <v>288</v>
      </c>
      <c r="AY92" s="186">
        <f t="shared" si="30"/>
        <v>0.35897435897435898</v>
      </c>
      <c r="AZ92" s="186">
        <f t="shared" si="31"/>
        <v>7.384615384615385</v>
      </c>
      <c r="BA92" s="185" t="str">
        <f>IFERROR(VLOOKUP(A92,'bedekking kruiden'!$A$1:$D$45,4,FALSE),"")</f>
        <v/>
      </c>
      <c r="BB92" s="185"/>
    </row>
    <row r="93" spans="1:54" s="4" customFormat="1" ht="15" hidden="1" customHeight="1" x14ac:dyDescent="0.25">
      <c r="A93" s="38" t="s">
        <v>23</v>
      </c>
      <c r="B93" s="39" t="s">
        <v>116</v>
      </c>
      <c r="C93" s="40">
        <v>12</v>
      </c>
      <c r="D93" s="40" t="str">
        <f t="shared" ref="D93:D102" si="42">IF(SUM(G93:AV93)&gt;0,"geteld","")</f>
        <v>geteld</v>
      </c>
      <c r="E93" s="39" t="str">
        <f>VLOOKUP(A93,Qgis_export!$J$1:$L$161,3,FALSE)</f>
        <v>ZB</v>
      </c>
      <c r="F93" s="38">
        <v>39</v>
      </c>
      <c r="G93" s="38"/>
      <c r="H93" s="38"/>
      <c r="I93" s="38">
        <f t="shared" ref="I93:I102" si="43">G93+H93</f>
        <v>0</v>
      </c>
      <c r="J93" s="38"/>
      <c r="K93" s="38"/>
      <c r="L93" s="72">
        <f t="shared" ref="L93:L102" si="44">SUM(I93,J93,K93,M93)</f>
        <v>119</v>
      </c>
      <c r="M93" s="38">
        <f>59+60</f>
        <v>119</v>
      </c>
      <c r="N93" s="38">
        <v>8</v>
      </c>
      <c r="O93" s="38">
        <v>32</v>
      </c>
      <c r="P93" s="38">
        <v>4</v>
      </c>
      <c r="Q93" s="38">
        <v>3</v>
      </c>
      <c r="R93" s="38"/>
      <c r="S93" s="51">
        <v>9</v>
      </c>
      <c r="T93" s="51"/>
      <c r="U93" s="51"/>
      <c r="V93" s="38"/>
      <c r="W93" s="38"/>
      <c r="X93" s="41"/>
      <c r="Y93" s="38">
        <v>11</v>
      </c>
      <c r="Z93" s="38">
        <v>2</v>
      </c>
      <c r="AA93" s="38"/>
      <c r="AB93" s="38">
        <v>24</v>
      </c>
      <c r="AC93" s="38">
        <v>80</v>
      </c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>
        <v>11</v>
      </c>
      <c r="AT93" s="83">
        <v>5</v>
      </c>
      <c r="AU93" s="38"/>
      <c r="AV93" s="83"/>
      <c r="AW93" s="72">
        <f t="shared" si="32"/>
        <v>12</v>
      </c>
      <c r="AX93" s="83">
        <f t="shared" si="33"/>
        <v>308</v>
      </c>
      <c r="AY93" s="94">
        <f t="shared" si="30"/>
        <v>0.30769230769230771</v>
      </c>
      <c r="AZ93" s="93">
        <f t="shared" si="31"/>
        <v>7.8974358974358978</v>
      </c>
      <c r="BA93" s="122" t="str">
        <f>IFERROR(VLOOKUP(A93,'bedekking kruiden'!$A$1:$D$45,4,FALSE),"")</f>
        <v/>
      </c>
    </row>
    <row r="94" spans="1:54" s="46" customFormat="1" ht="15" hidden="1" customHeight="1" x14ac:dyDescent="0.25">
      <c r="A94" s="30" t="s">
        <v>71</v>
      </c>
      <c r="B94" s="31" t="s">
        <v>137</v>
      </c>
      <c r="C94" s="59">
        <v>74</v>
      </c>
      <c r="D94" s="30" t="str">
        <f t="shared" si="42"/>
        <v>geteld</v>
      </c>
      <c r="E94" s="47" t="str">
        <f>VLOOKUP(A94,Qgis_export!$J$1:$L$161,3,FALSE)</f>
        <v>ZO</v>
      </c>
      <c r="F94" s="30">
        <v>25</v>
      </c>
      <c r="G94" s="30"/>
      <c r="H94" s="30"/>
      <c r="I94" s="30">
        <f t="shared" si="43"/>
        <v>0</v>
      </c>
      <c r="J94" s="30"/>
      <c r="K94" s="30"/>
      <c r="L94" s="77">
        <f t="shared" si="44"/>
        <v>42</v>
      </c>
      <c r="M94" s="30">
        <v>42</v>
      </c>
      <c r="N94" s="30">
        <v>2</v>
      </c>
      <c r="O94" s="30"/>
      <c r="P94" s="30">
        <v>40</v>
      </c>
      <c r="Q94" s="30"/>
      <c r="R94" s="30"/>
      <c r="S94" s="30">
        <v>1</v>
      </c>
      <c r="T94" s="30"/>
      <c r="U94" s="30"/>
      <c r="V94" s="30">
        <v>1</v>
      </c>
      <c r="W94" s="30"/>
      <c r="X94" s="58"/>
      <c r="Y94" s="30"/>
      <c r="Z94" s="30">
        <v>1</v>
      </c>
      <c r="AA94" s="30"/>
      <c r="AB94" s="30">
        <v>80</v>
      </c>
      <c r="AC94" s="30">
        <v>24</v>
      </c>
      <c r="AD94" s="30"/>
      <c r="AE94" s="30"/>
      <c r="AF94" s="30"/>
      <c r="AG94" s="30"/>
      <c r="AH94" s="30"/>
      <c r="AI94" s="30"/>
      <c r="AJ94" s="30"/>
      <c r="AK94" s="30"/>
      <c r="AL94" s="30"/>
      <c r="AM94" s="30">
        <v>3</v>
      </c>
      <c r="AN94" s="30"/>
      <c r="AO94" s="30"/>
      <c r="AP94" s="30"/>
      <c r="AQ94" s="30"/>
      <c r="AR94" s="30"/>
      <c r="AS94" s="30"/>
      <c r="AT94" s="86"/>
      <c r="AU94" s="30"/>
      <c r="AV94" s="30"/>
      <c r="AW94" s="30">
        <f t="shared" si="32"/>
        <v>9</v>
      </c>
      <c r="AX94" s="86">
        <f t="shared" si="33"/>
        <v>194</v>
      </c>
      <c r="AY94" s="103">
        <f t="shared" si="30"/>
        <v>0.36</v>
      </c>
      <c r="AZ94" s="104">
        <f t="shared" si="31"/>
        <v>7.76</v>
      </c>
      <c r="BA94" s="125" t="str">
        <f>IFERROR(VLOOKUP(A94,'bedekking kruiden'!$A$1:$D$45,4,FALSE),"")</f>
        <v/>
      </c>
    </row>
    <row r="95" spans="1:54" s="4" customFormat="1" ht="15" hidden="1" customHeight="1" x14ac:dyDescent="0.25">
      <c r="A95" s="33" t="s">
        <v>72</v>
      </c>
      <c r="B95" s="34" t="s">
        <v>137</v>
      </c>
      <c r="C95" s="62">
        <v>74</v>
      </c>
      <c r="D95" s="33" t="str">
        <f t="shared" si="42"/>
        <v>geteld</v>
      </c>
      <c r="E95" s="39" t="str">
        <f>VLOOKUP(A95,Qgis_export!$J$1:$L$161,3,FALSE)</f>
        <v>ZO</v>
      </c>
      <c r="F95" s="33">
        <v>25</v>
      </c>
      <c r="G95" s="33"/>
      <c r="H95" s="33">
        <v>4</v>
      </c>
      <c r="I95" s="33">
        <f t="shared" si="43"/>
        <v>4</v>
      </c>
      <c r="J95" s="33"/>
      <c r="K95" s="33"/>
      <c r="L95" s="72">
        <f t="shared" si="44"/>
        <v>40</v>
      </c>
      <c r="M95" s="33">
        <v>36</v>
      </c>
      <c r="N95" s="33">
        <v>2</v>
      </c>
      <c r="O95" s="33">
        <v>4</v>
      </c>
      <c r="P95" s="33">
        <v>37</v>
      </c>
      <c r="Q95" s="33"/>
      <c r="R95" s="33"/>
      <c r="S95" s="33"/>
      <c r="T95" s="33"/>
      <c r="U95" s="33"/>
      <c r="V95" s="33">
        <v>1</v>
      </c>
      <c r="W95" s="33"/>
      <c r="X95" s="37"/>
      <c r="Y95" s="33"/>
      <c r="Z95" s="33"/>
      <c r="AA95" s="33"/>
      <c r="AB95" s="33">
        <v>48</v>
      </c>
      <c r="AC95" s="33">
        <v>30</v>
      </c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>
        <v>1</v>
      </c>
      <c r="AT95" s="84"/>
      <c r="AU95" s="33"/>
      <c r="AV95" s="84"/>
      <c r="AW95" s="33">
        <f t="shared" si="32"/>
        <v>8</v>
      </c>
      <c r="AX95" s="84">
        <f t="shared" si="33"/>
        <v>163</v>
      </c>
      <c r="AY95" s="95">
        <f t="shared" si="30"/>
        <v>0.32</v>
      </c>
      <c r="AZ95" s="96">
        <f t="shared" si="31"/>
        <v>6.52</v>
      </c>
      <c r="BA95" s="123" t="str">
        <f>IFERROR(VLOOKUP(A95,'bedekking kruiden'!$A$1:$D$45,4,FALSE),"")</f>
        <v/>
      </c>
    </row>
    <row r="96" spans="1:54" s="3" customFormat="1" ht="15" hidden="1" customHeight="1" x14ac:dyDescent="0.25">
      <c r="A96" s="38" t="s">
        <v>73</v>
      </c>
      <c r="B96" s="39" t="s">
        <v>137</v>
      </c>
      <c r="C96" s="66">
        <v>74</v>
      </c>
      <c r="D96" s="70" t="str">
        <f t="shared" si="42"/>
        <v>geteld</v>
      </c>
      <c r="E96" s="39" t="str">
        <f>VLOOKUP(A96,Qgis_export!$J$1:$L$161,3,FALSE)</f>
        <v>C</v>
      </c>
      <c r="F96" s="38">
        <v>25</v>
      </c>
      <c r="G96" s="38"/>
      <c r="H96" s="38"/>
      <c r="I96" s="38">
        <f t="shared" si="43"/>
        <v>0</v>
      </c>
      <c r="J96" s="38"/>
      <c r="K96" s="38"/>
      <c r="L96" s="72">
        <f t="shared" si="44"/>
        <v>75</v>
      </c>
      <c r="M96" s="38">
        <v>75</v>
      </c>
      <c r="N96" s="38">
        <v>4</v>
      </c>
      <c r="O96" s="38"/>
      <c r="P96" s="38">
        <v>15</v>
      </c>
      <c r="Q96" s="38"/>
      <c r="R96" s="38">
        <v>3</v>
      </c>
      <c r="S96" s="38"/>
      <c r="T96" s="38"/>
      <c r="U96" s="38"/>
      <c r="V96" s="38"/>
      <c r="W96" s="38"/>
      <c r="X96" s="41"/>
      <c r="Y96" s="38"/>
      <c r="Z96" s="38">
        <v>3</v>
      </c>
      <c r="AA96" s="38"/>
      <c r="AB96" s="38">
        <v>96</v>
      </c>
      <c r="AC96" s="38">
        <v>16</v>
      </c>
      <c r="AD96" s="38"/>
      <c r="AE96" s="4"/>
      <c r="AF96" s="38"/>
      <c r="AG96" s="38">
        <v>17</v>
      </c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>
        <v>1</v>
      </c>
      <c r="AS96" s="38"/>
      <c r="AT96" s="83"/>
      <c r="AU96" s="38"/>
      <c r="AV96" s="83"/>
      <c r="AW96" s="4">
        <f t="shared" si="32"/>
        <v>8</v>
      </c>
      <c r="AX96" s="83">
        <f t="shared" si="33"/>
        <v>213</v>
      </c>
      <c r="AY96" s="94">
        <f t="shared" si="30"/>
        <v>0.32</v>
      </c>
      <c r="AZ96" s="93">
        <f t="shared" si="31"/>
        <v>8.52</v>
      </c>
      <c r="BA96" s="122" t="str">
        <f>IFERROR(VLOOKUP(A96,'bedekking kruiden'!$A$1:$D$45,4,FALSE),"")</f>
        <v/>
      </c>
    </row>
    <row r="97" spans="1:54" s="3" customFormat="1" ht="15" hidden="1" customHeight="1" x14ac:dyDescent="0.25">
      <c r="A97" s="38" t="s">
        <v>74</v>
      </c>
      <c r="B97" s="39" t="s">
        <v>137</v>
      </c>
      <c r="C97" s="66">
        <v>74</v>
      </c>
      <c r="D97" s="38" t="str">
        <f t="shared" si="42"/>
        <v>geteld</v>
      </c>
      <c r="E97" s="43" t="str">
        <f>VLOOKUP(A97,Qgis_export!$J$1:$L$161,3,FALSE)</f>
        <v>C</v>
      </c>
      <c r="F97" s="38">
        <v>25</v>
      </c>
      <c r="G97" s="38"/>
      <c r="H97" s="38"/>
      <c r="I97" s="38">
        <f t="shared" si="43"/>
        <v>0</v>
      </c>
      <c r="J97" s="38"/>
      <c r="K97" s="38"/>
      <c r="L97" s="75">
        <f t="shared" si="44"/>
        <v>49</v>
      </c>
      <c r="M97" s="38">
        <v>49</v>
      </c>
      <c r="N97" s="38">
        <v>2</v>
      </c>
      <c r="O97" s="38"/>
      <c r="P97" s="38">
        <v>31</v>
      </c>
      <c r="Q97" s="38"/>
      <c r="R97" s="38"/>
      <c r="S97" s="38"/>
      <c r="T97" s="38"/>
      <c r="U97" s="38"/>
      <c r="V97" s="38"/>
      <c r="W97" s="38"/>
      <c r="X97" s="41"/>
      <c r="Y97" s="38"/>
      <c r="Z97" s="38">
        <v>1</v>
      </c>
      <c r="AA97" s="38"/>
      <c r="AB97" s="38">
        <v>66</v>
      </c>
      <c r="AC97" s="38">
        <v>15</v>
      </c>
      <c r="AD97" s="38"/>
      <c r="AE97" s="38"/>
      <c r="AF97" s="38"/>
      <c r="AG97" s="38">
        <v>4</v>
      </c>
      <c r="AH97" s="38"/>
      <c r="AI97" s="38"/>
      <c r="AJ97" s="38"/>
      <c r="AK97" s="38"/>
      <c r="AL97" s="38"/>
      <c r="AM97" s="38">
        <v>1</v>
      </c>
      <c r="AN97" s="38"/>
      <c r="AO97" s="38"/>
      <c r="AP97" s="38"/>
      <c r="AQ97" s="38"/>
      <c r="AR97" s="38">
        <v>2</v>
      </c>
      <c r="AS97" s="38">
        <v>1</v>
      </c>
      <c r="AT97" s="83"/>
      <c r="AU97" s="38"/>
      <c r="AV97" s="83"/>
      <c r="AW97" s="75">
        <f t="shared" si="32"/>
        <v>9</v>
      </c>
      <c r="AX97" s="87">
        <f t="shared" si="33"/>
        <v>168</v>
      </c>
      <c r="AY97" s="94">
        <f t="shared" si="30"/>
        <v>0.36</v>
      </c>
      <c r="AZ97" s="93">
        <f t="shared" si="31"/>
        <v>6.72</v>
      </c>
      <c r="BA97" s="122" t="str">
        <f>IFERROR(VLOOKUP(A97,'bedekking kruiden'!$A$1:$D$45,4,FALSE),"")</f>
        <v/>
      </c>
    </row>
    <row r="98" spans="1:54" s="3" customFormat="1" ht="15" hidden="1" customHeight="1" x14ac:dyDescent="0.25">
      <c r="A98" s="33" t="s">
        <v>75</v>
      </c>
      <c r="B98" s="34" t="s">
        <v>138</v>
      </c>
      <c r="C98" s="35">
        <v>14</v>
      </c>
      <c r="D98" s="33" t="str">
        <f t="shared" si="42"/>
        <v>geteld</v>
      </c>
      <c r="E98" s="34" t="str">
        <f>VLOOKUP(A98,Qgis_export!$J$1:$L$161,3,FALSE)</f>
        <v>ZO</v>
      </c>
      <c r="F98" s="33">
        <v>25</v>
      </c>
      <c r="G98" s="33"/>
      <c r="H98" s="33"/>
      <c r="I98" s="33">
        <f t="shared" si="43"/>
        <v>0</v>
      </c>
      <c r="J98" s="33"/>
      <c r="K98" s="33"/>
      <c r="L98" s="73">
        <f t="shared" si="44"/>
        <v>9</v>
      </c>
      <c r="M98" s="33">
        <v>9</v>
      </c>
      <c r="N98" s="33">
        <v>1</v>
      </c>
      <c r="O98" s="33"/>
      <c r="P98" s="33">
        <v>2</v>
      </c>
      <c r="Q98" s="33"/>
      <c r="R98" s="33"/>
      <c r="S98" s="33"/>
      <c r="T98" s="33"/>
      <c r="U98" s="33"/>
      <c r="V98" s="33"/>
      <c r="W98" s="33"/>
      <c r="X98" s="37"/>
      <c r="Y98" s="33"/>
      <c r="Z98" s="33"/>
      <c r="AA98" s="33"/>
      <c r="AB98" s="33">
        <v>88</v>
      </c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84"/>
      <c r="AU98" s="33"/>
      <c r="AV98" s="84"/>
      <c r="AW98" s="3">
        <f t="shared" si="32"/>
        <v>4</v>
      </c>
      <c r="AX98" s="84">
        <f t="shared" si="33"/>
        <v>100</v>
      </c>
      <c r="AY98" s="95">
        <f t="shared" si="30"/>
        <v>0.16</v>
      </c>
      <c r="AZ98" s="96">
        <f t="shared" si="31"/>
        <v>4</v>
      </c>
      <c r="BA98" s="123" t="str">
        <f>IFERROR(VLOOKUP(A98,'bedekking kruiden'!$A$1:$D$45,4,FALSE),"")</f>
        <v/>
      </c>
    </row>
    <row r="99" spans="1:54" s="4" customFormat="1" ht="15" hidden="1" customHeight="1" x14ac:dyDescent="0.25">
      <c r="A99" s="54" t="s">
        <v>80</v>
      </c>
      <c r="B99" s="55" t="s">
        <v>138</v>
      </c>
      <c r="C99" s="90">
        <v>14</v>
      </c>
      <c r="D99" s="54" t="str">
        <f t="shared" si="42"/>
        <v>geteld</v>
      </c>
      <c r="E99" s="55" t="str">
        <f>VLOOKUP(A99,Qgis_export!$J$1:$L$161,3,FALSE)</f>
        <v>ZO</v>
      </c>
      <c r="F99" s="54">
        <v>25</v>
      </c>
      <c r="G99" s="54">
        <v>15</v>
      </c>
      <c r="H99" s="54"/>
      <c r="I99" s="33">
        <f t="shared" si="43"/>
        <v>15</v>
      </c>
      <c r="J99" s="54"/>
      <c r="K99" s="54"/>
      <c r="L99" s="76">
        <f t="shared" si="44"/>
        <v>56</v>
      </c>
      <c r="M99" s="54">
        <v>41</v>
      </c>
      <c r="N99" s="54">
        <v>22</v>
      </c>
      <c r="O99" s="54">
        <v>2</v>
      </c>
      <c r="P99" s="54">
        <v>9</v>
      </c>
      <c r="Q99" s="119">
        <v>3</v>
      </c>
      <c r="R99" s="54"/>
      <c r="S99" s="54"/>
      <c r="T99" s="54"/>
      <c r="U99" s="54"/>
      <c r="V99" s="54"/>
      <c r="W99" s="54"/>
      <c r="X99" s="57"/>
      <c r="Y99" s="54"/>
      <c r="Z99" s="54"/>
      <c r="AA99" s="54"/>
      <c r="AB99" s="54">
        <v>100</v>
      </c>
      <c r="AC99" s="54"/>
      <c r="AD99" s="54"/>
      <c r="AE99" s="54">
        <v>3</v>
      </c>
      <c r="AF99" s="54"/>
      <c r="AG99" s="54"/>
      <c r="AH99" s="54"/>
      <c r="AI99" s="54"/>
      <c r="AJ99" s="54"/>
      <c r="AK99" s="54"/>
      <c r="AL99" s="54">
        <v>1</v>
      </c>
      <c r="AM99" s="54"/>
      <c r="AN99" s="54"/>
      <c r="AO99" s="54"/>
      <c r="AP99" s="54"/>
      <c r="AQ99" s="54"/>
      <c r="AR99" s="54"/>
      <c r="AS99" s="54"/>
      <c r="AT99" s="85">
        <v>2</v>
      </c>
      <c r="AU99" s="54"/>
      <c r="AV99" s="85"/>
      <c r="AW99" s="76">
        <f t="shared" si="32"/>
        <v>7</v>
      </c>
      <c r="AX99" s="85">
        <f t="shared" si="33"/>
        <v>194</v>
      </c>
      <c r="AY99" s="105">
        <f t="shared" si="30"/>
        <v>0.28000000000000003</v>
      </c>
      <c r="AZ99" s="96">
        <f t="shared" si="31"/>
        <v>7.76</v>
      </c>
      <c r="BA99" s="123" t="str">
        <f>IFERROR(VLOOKUP(A99,'bedekking kruiden'!$A$1:$D$45,4,FALSE),"")</f>
        <v/>
      </c>
    </row>
    <row r="100" spans="1:54" s="3" customFormat="1" ht="15" hidden="1" customHeight="1" x14ac:dyDescent="0.25">
      <c r="A100" s="46" t="s">
        <v>81</v>
      </c>
      <c r="B100" s="47" t="s">
        <v>138</v>
      </c>
      <c r="C100" s="116">
        <v>14</v>
      </c>
      <c r="D100" s="46" t="str">
        <f t="shared" si="42"/>
        <v>geteld</v>
      </c>
      <c r="E100" s="39" t="str">
        <f>VLOOKUP(A100,Qgis_export!$J$1:$L$161,3,FALSE)</f>
        <v>C</v>
      </c>
      <c r="F100" s="46">
        <v>25</v>
      </c>
      <c r="G100" s="46"/>
      <c r="H100" s="46">
        <v>7</v>
      </c>
      <c r="I100" s="46">
        <f t="shared" si="43"/>
        <v>7</v>
      </c>
      <c r="J100" s="46"/>
      <c r="K100" s="46"/>
      <c r="L100" s="72">
        <f t="shared" si="44"/>
        <v>15</v>
      </c>
      <c r="M100" s="46">
        <v>8</v>
      </c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9"/>
      <c r="Y100" s="46"/>
      <c r="Z100" s="46"/>
      <c r="AA100" s="46"/>
      <c r="AB100" s="46">
        <v>60</v>
      </c>
      <c r="AC100" s="46">
        <v>2</v>
      </c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82"/>
      <c r="AU100" s="46"/>
      <c r="AV100" s="82"/>
      <c r="AW100" s="4">
        <f t="shared" si="32"/>
        <v>3</v>
      </c>
      <c r="AX100" s="83">
        <f t="shared" si="33"/>
        <v>77</v>
      </c>
      <c r="AY100" s="94">
        <f t="shared" si="30"/>
        <v>0.12</v>
      </c>
      <c r="AZ100" s="93">
        <f t="shared" si="31"/>
        <v>3.08</v>
      </c>
      <c r="BA100" s="122" t="str">
        <f>IFERROR(VLOOKUP(A100,'bedekking kruiden'!$A$1:$D$45,4,FALSE),"")</f>
        <v/>
      </c>
    </row>
    <row r="101" spans="1:54" s="30" customFormat="1" ht="15" hidden="1" customHeight="1" x14ac:dyDescent="0.25">
      <c r="A101" s="46" t="s">
        <v>82</v>
      </c>
      <c r="B101" s="47" t="s">
        <v>138</v>
      </c>
      <c r="C101" s="116">
        <v>14</v>
      </c>
      <c r="D101" s="46" t="str">
        <f t="shared" si="42"/>
        <v>geteld</v>
      </c>
      <c r="E101" s="47" t="str">
        <f>VLOOKUP(A101,Qgis_export!$J$1:$L$161,3,FALSE)</f>
        <v>C</v>
      </c>
      <c r="F101" s="46">
        <v>25</v>
      </c>
      <c r="G101" s="46">
        <v>2</v>
      </c>
      <c r="H101" s="46">
        <v>1</v>
      </c>
      <c r="I101" s="46">
        <f t="shared" si="43"/>
        <v>3</v>
      </c>
      <c r="J101" s="46"/>
      <c r="K101" s="46"/>
      <c r="L101" s="77">
        <f t="shared" si="44"/>
        <v>20</v>
      </c>
      <c r="M101" s="46">
        <v>17</v>
      </c>
      <c r="N101" s="46"/>
      <c r="O101" s="46">
        <v>3</v>
      </c>
      <c r="P101" s="46">
        <v>7</v>
      </c>
      <c r="Q101" s="46">
        <v>4</v>
      </c>
      <c r="R101" s="46"/>
      <c r="S101" s="46"/>
      <c r="T101" s="46"/>
      <c r="U101" s="46"/>
      <c r="V101" s="46"/>
      <c r="W101" s="46"/>
      <c r="X101" s="49"/>
      <c r="Y101" s="46"/>
      <c r="Z101" s="46">
        <v>2</v>
      </c>
      <c r="AA101" s="46"/>
      <c r="AB101" s="46">
        <v>46</v>
      </c>
      <c r="AC101" s="46">
        <v>10</v>
      </c>
      <c r="AD101" s="46"/>
      <c r="AE101" s="46">
        <v>1</v>
      </c>
      <c r="AF101" s="46"/>
      <c r="AG101" s="46"/>
      <c r="AH101" s="46"/>
      <c r="AI101" s="46"/>
      <c r="AJ101" s="46"/>
      <c r="AK101" s="46"/>
      <c r="AL101" s="46"/>
      <c r="AM101" s="46">
        <v>1</v>
      </c>
      <c r="AN101" s="46"/>
      <c r="AO101" s="46"/>
      <c r="AP101" s="46"/>
      <c r="AQ101" s="46"/>
      <c r="AR101" s="46"/>
      <c r="AS101" s="46"/>
      <c r="AT101" s="82"/>
      <c r="AU101" s="46"/>
      <c r="AV101" s="82"/>
      <c r="AW101" s="46">
        <f t="shared" si="32"/>
        <v>8</v>
      </c>
      <c r="AX101" s="82">
        <f t="shared" si="33"/>
        <v>93</v>
      </c>
      <c r="AY101" s="101">
        <f t="shared" ref="AY101:AY106" si="45">AW101/F101</f>
        <v>0.32</v>
      </c>
      <c r="AZ101" s="102">
        <f t="shared" ref="AZ101:AZ106" si="46">AX101/F101</f>
        <v>3.72</v>
      </c>
      <c r="BA101" s="121" t="str">
        <f>IFERROR(VLOOKUP(A101,'bedekking kruiden'!$A$1:$D$45,4,FALSE),"")</f>
        <v/>
      </c>
    </row>
    <row r="102" spans="1:54" s="36" customFormat="1" ht="15" hidden="1" customHeight="1" x14ac:dyDescent="0.25">
      <c r="A102" s="33" t="s">
        <v>83</v>
      </c>
      <c r="B102" s="34" t="s">
        <v>138</v>
      </c>
      <c r="C102" s="35">
        <v>14</v>
      </c>
      <c r="D102" s="33" t="str">
        <f t="shared" si="42"/>
        <v>geteld</v>
      </c>
      <c r="E102" s="34" t="str">
        <f>VLOOKUP(A102,Qgis_export!$J$1:$L$161,3,FALSE)</f>
        <v>ZO</v>
      </c>
      <c r="F102" s="33">
        <v>25</v>
      </c>
      <c r="G102" s="33"/>
      <c r="H102" s="33">
        <v>1</v>
      </c>
      <c r="I102" s="33">
        <f t="shared" si="43"/>
        <v>1</v>
      </c>
      <c r="J102" s="33"/>
      <c r="K102" s="33">
        <v>1</v>
      </c>
      <c r="L102" s="73">
        <f t="shared" si="44"/>
        <v>17</v>
      </c>
      <c r="M102" s="33">
        <v>15</v>
      </c>
      <c r="N102" s="33">
        <v>1</v>
      </c>
      <c r="O102" s="33">
        <v>6</v>
      </c>
      <c r="P102" s="33">
        <v>5</v>
      </c>
      <c r="Q102" s="33">
        <v>1</v>
      </c>
      <c r="R102" s="33"/>
      <c r="S102" s="33"/>
      <c r="T102" s="33"/>
      <c r="U102" s="33"/>
      <c r="V102" s="33"/>
      <c r="W102" s="33"/>
      <c r="X102" s="37"/>
      <c r="Y102" s="33"/>
      <c r="Z102" s="33">
        <v>3</v>
      </c>
      <c r="AA102" s="33">
        <v>1</v>
      </c>
      <c r="AB102" s="33">
        <v>22</v>
      </c>
      <c r="AC102" s="33">
        <v>6</v>
      </c>
      <c r="AD102" s="33"/>
      <c r="AE102" s="33">
        <v>1</v>
      </c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>
        <v>1</v>
      </c>
      <c r="AS102" s="33"/>
      <c r="AT102" s="84">
        <v>3</v>
      </c>
      <c r="AU102" s="33"/>
      <c r="AV102" s="84"/>
      <c r="AW102" s="33">
        <f t="shared" si="32"/>
        <v>11</v>
      </c>
      <c r="AX102" s="84">
        <f t="shared" si="33"/>
        <v>66</v>
      </c>
      <c r="AY102" s="105">
        <f t="shared" si="45"/>
        <v>0.44</v>
      </c>
      <c r="AZ102" s="96">
        <f t="shared" si="46"/>
        <v>2.64</v>
      </c>
      <c r="BA102" s="123" t="str">
        <f>IFERROR(VLOOKUP(A102,'bedekking kruiden'!$A$1:$D$45,4,FALSE),"")</f>
        <v/>
      </c>
    </row>
    <row r="103" spans="1:54" s="38" customFormat="1" ht="15" customHeight="1" x14ac:dyDescent="0.25">
      <c r="A103" s="33" t="s">
        <v>234</v>
      </c>
      <c r="B103" s="34" t="s">
        <v>138</v>
      </c>
      <c r="C103" s="35"/>
      <c r="D103" s="33"/>
      <c r="E103" s="34" t="s">
        <v>219</v>
      </c>
      <c r="F103" s="84">
        <v>25</v>
      </c>
      <c r="G103" s="33"/>
      <c r="H103" s="33"/>
      <c r="I103" s="33"/>
      <c r="J103" s="33"/>
      <c r="K103" s="33"/>
      <c r="L103" s="185">
        <f t="shared" ref="L103:AV103" si="47">IF(((L104+L102+L99+L98)/4)=0,"",((L104+L102+L99+L98)/4))</f>
        <v>32.25</v>
      </c>
      <c r="M103" s="33">
        <f t="shared" si="47"/>
        <v>26.75</v>
      </c>
      <c r="N103" s="185">
        <f t="shared" si="47"/>
        <v>6</v>
      </c>
      <c r="O103" s="185">
        <f t="shared" si="47"/>
        <v>2.25</v>
      </c>
      <c r="P103" s="185">
        <f t="shared" si="47"/>
        <v>4.5</v>
      </c>
      <c r="Q103" s="185">
        <f t="shared" si="47"/>
        <v>1.25</v>
      </c>
      <c r="R103" s="185" t="str">
        <f t="shared" si="47"/>
        <v/>
      </c>
      <c r="S103" s="185" t="str">
        <f t="shared" si="47"/>
        <v/>
      </c>
      <c r="T103" s="185" t="str">
        <f t="shared" si="47"/>
        <v/>
      </c>
      <c r="U103" s="185" t="str">
        <f t="shared" si="47"/>
        <v/>
      </c>
      <c r="V103" s="185" t="str">
        <f t="shared" si="47"/>
        <v/>
      </c>
      <c r="W103" s="185" t="str">
        <f t="shared" si="47"/>
        <v/>
      </c>
      <c r="X103" s="185" t="str">
        <f t="shared" si="47"/>
        <v/>
      </c>
      <c r="Y103" s="185" t="str">
        <f t="shared" si="47"/>
        <v/>
      </c>
      <c r="Z103" s="185">
        <f t="shared" si="47"/>
        <v>3</v>
      </c>
      <c r="AA103" s="185">
        <f t="shared" si="47"/>
        <v>0.5</v>
      </c>
      <c r="AB103" s="185">
        <f t="shared" si="47"/>
        <v>63</v>
      </c>
      <c r="AC103" s="185">
        <f t="shared" si="47"/>
        <v>1.5</v>
      </c>
      <c r="AD103" s="33" t="str">
        <f t="shared" si="47"/>
        <v/>
      </c>
      <c r="AE103" s="33">
        <f t="shared" si="47"/>
        <v>1.5</v>
      </c>
      <c r="AF103" s="33" t="str">
        <f t="shared" si="47"/>
        <v/>
      </c>
      <c r="AG103" s="33" t="str">
        <f t="shared" si="47"/>
        <v/>
      </c>
      <c r="AH103" s="33" t="str">
        <f t="shared" si="47"/>
        <v/>
      </c>
      <c r="AI103" s="33" t="str">
        <f t="shared" si="47"/>
        <v/>
      </c>
      <c r="AJ103" s="33" t="str">
        <f t="shared" si="47"/>
        <v/>
      </c>
      <c r="AK103" s="185" t="str">
        <f t="shared" si="47"/>
        <v/>
      </c>
      <c r="AL103" s="33">
        <f t="shared" si="47"/>
        <v>0.25</v>
      </c>
      <c r="AM103" s="185" t="str">
        <f t="shared" si="47"/>
        <v/>
      </c>
      <c r="AN103" s="185" t="str">
        <f t="shared" si="47"/>
        <v/>
      </c>
      <c r="AO103" s="185">
        <f t="shared" si="47"/>
        <v>0.25</v>
      </c>
      <c r="AP103" s="33" t="str">
        <f t="shared" si="47"/>
        <v/>
      </c>
      <c r="AQ103" s="185" t="str">
        <f t="shared" si="47"/>
        <v/>
      </c>
      <c r="AR103" s="185">
        <f t="shared" si="47"/>
        <v>0.5</v>
      </c>
      <c r="AS103" s="185" t="str">
        <f t="shared" si="47"/>
        <v/>
      </c>
      <c r="AT103" s="185">
        <f t="shared" si="47"/>
        <v>1.75</v>
      </c>
      <c r="AU103" s="33" t="str">
        <f t="shared" si="47"/>
        <v/>
      </c>
      <c r="AV103" s="33" t="str">
        <f t="shared" si="47"/>
        <v/>
      </c>
      <c r="AW103" s="185">
        <f t="shared" si="32"/>
        <v>12</v>
      </c>
      <c r="AX103" s="185">
        <f t="shared" si="33"/>
        <v>116.75</v>
      </c>
      <c r="AY103" s="186">
        <f t="shared" si="45"/>
        <v>0.48</v>
      </c>
      <c r="AZ103" s="186">
        <f t="shared" si="46"/>
        <v>4.67</v>
      </c>
      <c r="BA103" s="185" t="str">
        <f>IFERROR(VLOOKUP(A103,'bedekking kruiden'!$A$1:$D$45,4,FALSE),"")</f>
        <v/>
      </c>
      <c r="BB103" s="185"/>
    </row>
    <row r="104" spans="1:54" s="38" customFormat="1" ht="15" hidden="1" customHeight="1" x14ac:dyDescent="0.25">
      <c r="A104" s="33" t="s">
        <v>84</v>
      </c>
      <c r="B104" s="34" t="s">
        <v>138</v>
      </c>
      <c r="C104" s="35">
        <v>14</v>
      </c>
      <c r="D104" s="33" t="str">
        <f>IF(SUM(G104:AV104)&gt;0,"geteld","")</f>
        <v>geteld</v>
      </c>
      <c r="E104" s="34" t="str">
        <f>VLOOKUP(A104,Qgis_export!$J$1:$L$161,3,FALSE)</f>
        <v>ZO</v>
      </c>
      <c r="F104" s="33">
        <v>25</v>
      </c>
      <c r="G104" s="33">
        <v>2</v>
      </c>
      <c r="H104" s="33">
        <v>3</v>
      </c>
      <c r="I104" s="33">
        <f>G104+H104</f>
        <v>5</v>
      </c>
      <c r="J104" s="33"/>
      <c r="K104" s="33"/>
      <c r="L104" s="33">
        <f>SUM(I104,J104,K104,M104)</f>
        <v>47</v>
      </c>
      <c r="M104" s="33">
        <v>42</v>
      </c>
      <c r="N104" s="33"/>
      <c r="O104" s="33">
        <v>1</v>
      </c>
      <c r="P104" s="33">
        <v>2</v>
      </c>
      <c r="Q104" s="33">
        <v>1</v>
      </c>
      <c r="R104" s="33"/>
      <c r="S104" s="33"/>
      <c r="T104" s="33"/>
      <c r="U104" s="33"/>
      <c r="V104" s="33"/>
      <c r="W104" s="33"/>
      <c r="X104" s="37"/>
      <c r="Y104" s="33"/>
      <c r="Z104" s="33">
        <v>9</v>
      </c>
      <c r="AA104" s="33">
        <v>1</v>
      </c>
      <c r="AB104" s="33">
        <v>42</v>
      </c>
      <c r="AC104" s="33"/>
      <c r="AD104" s="33"/>
      <c r="AE104" s="33">
        <v>2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>
        <v>1</v>
      </c>
      <c r="AP104" s="33"/>
      <c r="AQ104" s="33"/>
      <c r="AR104" s="33">
        <v>1</v>
      </c>
      <c r="AS104" s="33"/>
      <c r="AT104" s="33">
        <v>2</v>
      </c>
      <c r="AU104" s="33"/>
      <c r="AV104" s="33"/>
      <c r="AW104" s="33">
        <f t="shared" si="32"/>
        <v>10</v>
      </c>
      <c r="AX104" s="33">
        <f t="shared" si="33"/>
        <v>107</v>
      </c>
      <c r="AY104" s="105">
        <f t="shared" si="45"/>
        <v>0.4</v>
      </c>
      <c r="AZ104" s="105">
        <f t="shared" si="46"/>
        <v>4.28</v>
      </c>
      <c r="BA104" s="33" t="str">
        <f>IFERROR(VLOOKUP(A104,'bedekking kruiden'!$A$1:$D$45,4,FALSE),"")</f>
        <v/>
      </c>
    </row>
    <row r="105" spans="1:54" s="117" customFormat="1" ht="15" hidden="1" customHeight="1" x14ac:dyDescent="0.25">
      <c r="A105" s="38" t="s">
        <v>85</v>
      </c>
      <c r="B105" s="39" t="s">
        <v>138</v>
      </c>
      <c r="C105" s="40">
        <v>14</v>
      </c>
      <c r="D105" s="38" t="str">
        <f>IF(SUM(G105:AV105)&gt;0,"geteld","")</f>
        <v>geteld</v>
      </c>
      <c r="E105" s="39" t="str">
        <f>VLOOKUP(A105,Qgis_export!$J$1:$L$161,3,FALSE)</f>
        <v>C</v>
      </c>
      <c r="F105" s="38">
        <v>25</v>
      </c>
      <c r="G105" s="38"/>
      <c r="H105" s="38"/>
      <c r="I105" s="38"/>
      <c r="J105" s="38"/>
      <c r="K105" s="38"/>
      <c r="L105" s="38">
        <f>SUM(I105,J105,K105,M105)</f>
        <v>16</v>
      </c>
      <c r="M105" s="38">
        <v>16</v>
      </c>
      <c r="N105" s="38">
        <v>1</v>
      </c>
      <c r="O105" s="38"/>
      <c r="P105" s="38">
        <v>16</v>
      </c>
      <c r="Q105" s="38">
        <v>1</v>
      </c>
      <c r="R105" s="38"/>
      <c r="S105" s="38"/>
      <c r="T105" s="38"/>
      <c r="U105" s="38"/>
      <c r="V105" s="38"/>
      <c r="W105" s="38"/>
      <c r="X105" s="41"/>
      <c r="Y105" s="38"/>
      <c r="Z105" s="38">
        <v>2</v>
      </c>
      <c r="AA105" s="38"/>
      <c r="AB105" s="38">
        <v>54</v>
      </c>
      <c r="AC105" s="38"/>
      <c r="AD105" s="38"/>
      <c r="AE105" s="38">
        <v>1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>
        <v>1</v>
      </c>
      <c r="AU105" s="38"/>
      <c r="AV105" s="38"/>
      <c r="AW105" s="38">
        <f t="shared" si="32"/>
        <v>7</v>
      </c>
      <c r="AX105" s="38">
        <f t="shared" si="33"/>
        <v>91</v>
      </c>
      <c r="AY105" s="92">
        <f t="shared" si="45"/>
        <v>0.28000000000000003</v>
      </c>
      <c r="AZ105" s="92">
        <f t="shared" si="46"/>
        <v>3.64</v>
      </c>
      <c r="BA105" s="38" t="str">
        <f>IFERROR(VLOOKUP(A105,'bedekking kruiden'!$A$1:$D$45,4,FALSE),"")</f>
        <v/>
      </c>
    </row>
    <row r="106" spans="1:54" s="42" customFormat="1" ht="15" customHeight="1" x14ac:dyDescent="0.25">
      <c r="A106" s="42" t="s">
        <v>234</v>
      </c>
      <c r="B106" s="43" t="s">
        <v>138</v>
      </c>
      <c r="C106" s="44"/>
      <c r="E106" s="43" t="s">
        <v>178</v>
      </c>
      <c r="F106" s="87">
        <v>25</v>
      </c>
      <c r="L106" s="183">
        <f t="shared" ref="L106:AT106" si="48">IF(((L107+L105+L101+L100)/4)=0,"",((L107+L105+L101+L100)/4))</f>
        <v>26.75</v>
      </c>
      <c r="M106" s="42">
        <f t="shared" si="48"/>
        <v>24.25</v>
      </c>
      <c r="N106" s="183">
        <f t="shared" si="48"/>
        <v>1</v>
      </c>
      <c r="O106" s="183">
        <f t="shared" si="48"/>
        <v>0.75</v>
      </c>
      <c r="P106" s="183">
        <f t="shared" si="48"/>
        <v>10</v>
      </c>
      <c r="Q106" s="183">
        <f t="shared" si="48"/>
        <v>1.5</v>
      </c>
      <c r="R106" s="183" t="str">
        <f t="shared" si="48"/>
        <v/>
      </c>
      <c r="S106" s="183">
        <f t="shared" si="48"/>
        <v>0.5</v>
      </c>
      <c r="T106" s="183" t="str">
        <f t="shared" si="48"/>
        <v/>
      </c>
      <c r="U106" s="183" t="str">
        <f t="shared" si="48"/>
        <v/>
      </c>
      <c r="V106" s="183" t="str">
        <f t="shared" si="48"/>
        <v/>
      </c>
      <c r="W106" s="183" t="str">
        <f t="shared" si="48"/>
        <v/>
      </c>
      <c r="X106" s="183" t="str">
        <f t="shared" si="48"/>
        <v/>
      </c>
      <c r="Y106" s="183" t="str">
        <f t="shared" si="48"/>
        <v/>
      </c>
      <c r="Z106" s="183">
        <f t="shared" si="48"/>
        <v>1</v>
      </c>
      <c r="AA106" s="183" t="str">
        <f t="shared" si="48"/>
        <v/>
      </c>
      <c r="AB106" s="183">
        <f t="shared" si="48"/>
        <v>53</v>
      </c>
      <c r="AC106" s="183">
        <f t="shared" si="48"/>
        <v>3.25</v>
      </c>
      <c r="AD106" s="42">
        <f t="shared" si="48"/>
        <v>0.25</v>
      </c>
      <c r="AE106" s="42">
        <f t="shared" si="48"/>
        <v>0.5</v>
      </c>
      <c r="AF106" s="42">
        <f t="shared" si="48"/>
        <v>0.25</v>
      </c>
      <c r="AG106" s="42">
        <f t="shared" si="48"/>
        <v>0.5</v>
      </c>
      <c r="AH106" s="42" t="str">
        <f t="shared" si="48"/>
        <v/>
      </c>
      <c r="AI106" s="42" t="str">
        <f t="shared" si="48"/>
        <v/>
      </c>
      <c r="AJ106" s="42" t="str">
        <f t="shared" si="48"/>
        <v/>
      </c>
      <c r="AK106" s="183" t="str">
        <f t="shared" si="48"/>
        <v/>
      </c>
      <c r="AL106" s="42" t="str">
        <f t="shared" si="48"/>
        <v/>
      </c>
      <c r="AM106" s="183">
        <f t="shared" si="48"/>
        <v>0.75</v>
      </c>
      <c r="AN106" s="183" t="str">
        <f t="shared" si="48"/>
        <v/>
      </c>
      <c r="AO106" s="183" t="str">
        <f t="shared" si="48"/>
        <v/>
      </c>
      <c r="AP106" s="42" t="str">
        <f t="shared" si="48"/>
        <v/>
      </c>
      <c r="AQ106" s="183" t="str">
        <f t="shared" si="48"/>
        <v/>
      </c>
      <c r="AR106" s="183" t="str">
        <f t="shared" si="48"/>
        <v/>
      </c>
      <c r="AS106" s="183">
        <f t="shared" si="48"/>
        <v>3.25</v>
      </c>
      <c r="AT106" s="183">
        <f t="shared" si="48"/>
        <v>0.5</v>
      </c>
      <c r="AW106" s="183">
        <f t="shared" si="32"/>
        <v>12</v>
      </c>
      <c r="AX106" s="183">
        <f t="shared" si="33"/>
        <v>102.25</v>
      </c>
      <c r="AY106" s="184">
        <f t="shared" si="45"/>
        <v>0.48</v>
      </c>
      <c r="AZ106" s="184">
        <f t="shared" si="46"/>
        <v>4.09</v>
      </c>
      <c r="BA106" s="183" t="str">
        <f>IFERROR(VLOOKUP(A106,'bedekking kruiden'!$A$1:$D$45,4,FALSE),"")</f>
        <v/>
      </c>
      <c r="BB106" s="183"/>
    </row>
    <row r="107" spans="1:54" s="3" customFormat="1" ht="15" hidden="1" customHeight="1" x14ac:dyDescent="0.25">
      <c r="A107" s="38" t="s">
        <v>27</v>
      </c>
      <c r="B107" s="39" t="s">
        <v>115</v>
      </c>
      <c r="C107" s="50">
        <v>16</v>
      </c>
      <c r="D107" s="50" t="str">
        <f>IF(SUM(G107:AV107)&gt;0,"geteld","")</f>
        <v>geteld</v>
      </c>
      <c r="E107" s="39" t="str">
        <f>VLOOKUP(A107,Qgis_export!$J$1:$L$161,3,FALSE)</f>
        <v>C</v>
      </c>
      <c r="F107" s="38">
        <v>39</v>
      </c>
      <c r="G107" s="38"/>
      <c r="H107" s="38"/>
      <c r="I107" s="38">
        <f>G107+H107</f>
        <v>0</v>
      </c>
      <c r="J107" s="38"/>
      <c r="K107" s="38"/>
      <c r="L107" s="72">
        <f>SUM(I107,J107,K107,M107)</f>
        <v>56</v>
      </c>
      <c r="M107" s="38">
        <v>56</v>
      </c>
      <c r="N107" s="38">
        <v>3</v>
      </c>
      <c r="O107" s="38"/>
      <c r="P107" s="38">
        <v>17</v>
      </c>
      <c r="Q107" s="38">
        <v>1</v>
      </c>
      <c r="R107" s="38"/>
      <c r="S107" s="38">
        <v>2</v>
      </c>
      <c r="T107" s="38"/>
      <c r="U107" s="38"/>
      <c r="V107" s="38"/>
      <c r="W107" s="38"/>
      <c r="X107" s="41"/>
      <c r="Y107" s="38"/>
      <c r="Z107" s="38"/>
      <c r="AA107" s="38"/>
      <c r="AB107" s="38">
        <v>52</v>
      </c>
      <c r="AC107" s="38">
        <v>1</v>
      </c>
      <c r="AD107" s="38">
        <v>1</v>
      </c>
      <c r="AE107" s="38"/>
      <c r="AF107" s="38">
        <v>1</v>
      </c>
      <c r="AG107" s="38">
        <v>2</v>
      </c>
      <c r="AH107" s="38"/>
      <c r="AI107" s="38"/>
      <c r="AJ107" s="38"/>
      <c r="AK107" s="38"/>
      <c r="AL107" s="38"/>
      <c r="AM107" s="38">
        <v>2</v>
      </c>
      <c r="AN107" s="38"/>
      <c r="AO107" s="38"/>
      <c r="AP107" s="38"/>
      <c r="AQ107" s="38"/>
      <c r="AR107" s="38"/>
      <c r="AS107" s="38">
        <v>13</v>
      </c>
      <c r="AT107" s="83">
        <v>1</v>
      </c>
      <c r="AU107" s="38"/>
      <c r="AV107" s="83"/>
      <c r="AW107" s="38"/>
      <c r="AX107" s="83"/>
      <c r="AY107" s="38"/>
      <c r="AZ107" s="83"/>
      <c r="BA107" s="122"/>
    </row>
    <row r="108" spans="1:54" s="3" customFormat="1" ht="15" customHeight="1" x14ac:dyDescent="0.25">
      <c r="A108" s="38" t="s">
        <v>155</v>
      </c>
      <c r="B108" s="39" t="s">
        <v>115</v>
      </c>
      <c r="C108" s="50"/>
      <c r="D108" s="50"/>
      <c r="E108" s="39" t="s">
        <v>178</v>
      </c>
      <c r="F108" s="83">
        <v>39</v>
      </c>
      <c r="G108" s="38"/>
      <c r="H108" s="38"/>
      <c r="I108" s="38"/>
      <c r="J108" s="38"/>
      <c r="K108" s="38"/>
      <c r="L108" s="183">
        <f t="shared" ref="L108:AV108" si="49">IF(((L107+L109)/2)=0,"",((L107+L109)/2))</f>
        <v>34</v>
      </c>
      <c r="M108" s="38">
        <f t="shared" si="49"/>
        <v>33</v>
      </c>
      <c r="N108" s="183">
        <f t="shared" si="49"/>
        <v>3</v>
      </c>
      <c r="O108" s="183" t="str">
        <f t="shared" si="49"/>
        <v/>
      </c>
      <c r="P108" s="183">
        <f t="shared" si="49"/>
        <v>9</v>
      </c>
      <c r="Q108" s="183">
        <f t="shared" si="49"/>
        <v>3</v>
      </c>
      <c r="R108" s="183" t="str">
        <f t="shared" si="49"/>
        <v/>
      </c>
      <c r="S108" s="183">
        <f t="shared" si="49"/>
        <v>6.5</v>
      </c>
      <c r="T108" s="183" t="str">
        <f t="shared" si="49"/>
        <v/>
      </c>
      <c r="U108" s="183" t="str">
        <f t="shared" si="49"/>
        <v/>
      </c>
      <c r="V108" s="183" t="str">
        <f t="shared" si="49"/>
        <v/>
      </c>
      <c r="W108" s="183" t="str">
        <f t="shared" si="49"/>
        <v/>
      </c>
      <c r="X108" s="183" t="str">
        <f t="shared" si="49"/>
        <v/>
      </c>
      <c r="Y108" s="183" t="str">
        <f t="shared" si="49"/>
        <v/>
      </c>
      <c r="Z108" s="183" t="str">
        <f t="shared" si="49"/>
        <v/>
      </c>
      <c r="AA108" s="183" t="str">
        <f t="shared" si="49"/>
        <v/>
      </c>
      <c r="AB108" s="183">
        <f t="shared" si="49"/>
        <v>37</v>
      </c>
      <c r="AC108" s="183">
        <f t="shared" si="49"/>
        <v>100.5</v>
      </c>
      <c r="AD108" s="38">
        <f t="shared" si="49"/>
        <v>0.5</v>
      </c>
      <c r="AE108" s="38" t="str">
        <f t="shared" si="49"/>
        <v/>
      </c>
      <c r="AF108" s="38">
        <f t="shared" si="49"/>
        <v>0.5</v>
      </c>
      <c r="AG108" s="38">
        <f t="shared" si="49"/>
        <v>3.5</v>
      </c>
      <c r="AH108" s="38" t="str">
        <f t="shared" si="49"/>
        <v/>
      </c>
      <c r="AI108" s="38" t="str">
        <f t="shared" si="49"/>
        <v/>
      </c>
      <c r="AJ108" s="38" t="str">
        <f t="shared" si="49"/>
        <v/>
      </c>
      <c r="AK108" s="183" t="str">
        <f t="shared" si="49"/>
        <v/>
      </c>
      <c r="AL108" s="38" t="str">
        <f t="shared" si="49"/>
        <v/>
      </c>
      <c r="AM108" s="183">
        <f t="shared" si="49"/>
        <v>2</v>
      </c>
      <c r="AN108" s="183">
        <f t="shared" si="49"/>
        <v>1</v>
      </c>
      <c r="AO108" s="183" t="str">
        <f t="shared" si="49"/>
        <v/>
      </c>
      <c r="AP108" s="38" t="str">
        <f t="shared" si="49"/>
        <v/>
      </c>
      <c r="AQ108" s="183">
        <f t="shared" si="49"/>
        <v>1.5</v>
      </c>
      <c r="AR108" s="183" t="str">
        <f t="shared" si="49"/>
        <v/>
      </c>
      <c r="AS108" s="183">
        <f t="shared" si="49"/>
        <v>7.5</v>
      </c>
      <c r="AT108" s="183">
        <f t="shared" si="49"/>
        <v>1</v>
      </c>
      <c r="AU108" s="38" t="str">
        <f t="shared" si="49"/>
        <v/>
      </c>
      <c r="AV108" s="38" t="str">
        <f t="shared" si="49"/>
        <v/>
      </c>
      <c r="AW108" s="183">
        <f t="shared" ref="AW108:AW125" si="50">COUNT(L108,N108:AC108,AK108,AM108:AO108,AQ108:AT108)</f>
        <v>12</v>
      </c>
      <c r="AX108" s="183">
        <f t="shared" ref="AX108:AX125" si="51">SUM(L108,N108:AC108,AK108,AM108:AO108,AQ108:AT108)</f>
        <v>206</v>
      </c>
      <c r="AY108" s="184">
        <f t="shared" ref="AY108:AY125" si="52">AW108/F108</f>
        <v>0.30769230769230771</v>
      </c>
      <c r="AZ108" s="184">
        <f t="shared" ref="AZ108:AZ124" si="53">AX108/F108</f>
        <v>5.2820512820512819</v>
      </c>
      <c r="BA108" s="183" t="str">
        <f>IFERROR(VLOOKUP(A108,'bedekking kruiden'!$A$1:$D$45,4,FALSE),"")</f>
        <v/>
      </c>
      <c r="BB108" s="183"/>
    </row>
    <row r="109" spans="1:54" s="3" customFormat="1" ht="15" hidden="1" customHeight="1" x14ac:dyDescent="0.25">
      <c r="A109" s="38" t="s">
        <v>28</v>
      </c>
      <c r="B109" s="39" t="s">
        <v>115</v>
      </c>
      <c r="C109" s="50">
        <v>16</v>
      </c>
      <c r="D109" s="50" t="str">
        <f>IF(SUM(G109:AV109)&gt;0,"geteld","")</f>
        <v>geteld</v>
      </c>
      <c r="E109" s="39" t="str">
        <f>VLOOKUP(A109,Qgis_export!$J$1:$L$161,3,FALSE)</f>
        <v>C</v>
      </c>
      <c r="F109" s="38">
        <v>39</v>
      </c>
      <c r="G109" s="38"/>
      <c r="H109" s="38">
        <v>2</v>
      </c>
      <c r="I109" s="38">
        <f>G109+H109</f>
        <v>2</v>
      </c>
      <c r="J109" s="38"/>
      <c r="K109" s="38"/>
      <c r="L109" s="72">
        <f>SUM(I109,J109,K109,M109)</f>
        <v>12</v>
      </c>
      <c r="M109" s="38">
        <v>10</v>
      </c>
      <c r="N109" s="38">
        <v>3</v>
      </c>
      <c r="O109" s="38"/>
      <c r="P109" s="38">
        <v>1</v>
      </c>
      <c r="Q109" s="38">
        <v>5</v>
      </c>
      <c r="R109" s="38"/>
      <c r="S109" s="51">
        <v>11</v>
      </c>
      <c r="T109" s="51"/>
      <c r="U109" s="51"/>
      <c r="V109" s="38"/>
      <c r="W109" s="38"/>
      <c r="X109" s="41"/>
      <c r="Y109" s="38"/>
      <c r="Z109" s="38"/>
      <c r="AA109" s="38"/>
      <c r="AB109" s="38">
        <v>22</v>
      </c>
      <c r="AC109" s="38">
        <v>200</v>
      </c>
      <c r="AD109" s="38"/>
      <c r="AE109" s="38"/>
      <c r="AF109" s="38"/>
      <c r="AG109" s="38">
        <v>5</v>
      </c>
      <c r="AH109" s="38"/>
      <c r="AI109" s="38"/>
      <c r="AJ109" s="38"/>
      <c r="AK109" s="38"/>
      <c r="AL109" s="38"/>
      <c r="AM109" s="38">
        <v>2</v>
      </c>
      <c r="AN109" s="38">
        <v>2</v>
      </c>
      <c r="AO109" s="38"/>
      <c r="AP109" s="38"/>
      <c r="AQ109" s="38">
        <v>3</v>
      </c>
      <c r="AR109" s="38"/>
      <c r="AS109" s="38">
        <v>2</v>
      </c>
      <c r="AT109" s="83">
        <v>1</v>
      </c>
      <c r="AU109" s="38"/>
      <c r="AV109" s="83"/>
      <c r="AW109" s="4">
        <f t="shared" si="50"/>
        <v>12</v>
      </c>
      <c r="AX109" s="83">
        <f t="shared" si="51"/>
        <v>264</v>
      </c>
      <c r="AY109" s="94">
        <f t="shared" si="52"/>
        <v>0.30769230769230771</v>
      </c>
      <c r="AZ109" s="93">
        <f t="shared" si="53"/>
        <v>6.7692307692307692</v>
      </c>
      <c r="BA109" s="122" t="str">
        <f>IFERROR(VLOOKUP(A109,'bedekking kruiden'!$A$1:$D$45,4,FALSE),"")</f>
        <v/>
      </c>
    </row>
    <row r="110" spans="1:54" s="4" customFormat="1" ht="15" hidden="1" customHeight="1" x14ac:dyDescent="0.25">
      <c r="A110" s="33" t="s">
        <v>29</v>
      </c>
      <c r="B110" s="34" t="s">
        <v>115</v>
      </c>
      <c r="C110" s="52">
        <v>16</v>
      </c>
      <c r="D110" s="52" t="str">
        <f>IF(SUM(G110:AV110)&gt;0,"geteld","")</f>
        <v>geteld</v>
      </c>
      <c r="E110" s="55" t="str">
        <f>VLOOKUP(A110,Qgis_export!$J$1:$L$161,3,FALSE)</f>
        <v>ZO</v>
      </c>
      <c r="F110" s="33">
        <v>39</v>
      </c>
      <c r="G110" s="33">
        <v>4</v>
      </c>
      <c r="H110" s="33">
        <v>35</v>
      </c>
      <c r="I110" s="33">
        <f>G110+H110</f>
        <v>39</v>
      </c>
      <c r="J110" s="33">
        <v>1</v>
      </c>
      <c r="K110" s="33"/>
      <c r="L110" s="73">
        <f>SUM(I110,J110,K110,M110)</f>
        <v>138</v>
      </c>
      <c r="M110" s="33">
        <v>98</v>
      </c>
      <c r="N110" s="33">
        <v>3</v>
      </c>
      <c r="O110" s="33">
        <v>3</v>
      </c>
      <c r="P110" s="33">
        <v>20</v>
      </c>
      <c r="Q110" s="33">
        <v>50</v>
      </c>
      <c r="R110" s="33">
        <v>3</v>
      </c>
      <c r="S110" s="33">
        <v>1</v>
      </c>
      <c r="T110" s="33"/>
      <c r="U110" s="33"/>
      <c r="V110" s="33"/>
      <c r="W110" s="33"/>
      <c r="X110" s="53">
        <v>1</v>
      </c>
      <c r="Y110" s="33">
        <v>6</v>
      </c>
      <c r="Z110" s="33">
        <v>1</v>
      </c>
      <c r="AA110" s="33"/>
      <c r="AB110" s="33">
        <v>86</v>
      </c>
      <c r="AC110" s="33">
        <v>80</v>
      </c>
      <c r="AD110" s="33"/>
      <c r="AE110" s="33"/>
      <c r="AF110" s="33"/>
      <c r="AG110" s="33">
        <v>28</v>
      </c>
      <c r="AH110" s="33"/>
      <c r="AI110" s="33"/>
      <c r="AJ110" s="33"/>
      <c r="AK110" s="33"/>
      <c r="AL110" s="33"/>
      <c r="AM110" s="33"/>
      <c r="AN110" s="33"/>
      <c r="AO110" s="33">
        <v>3</v>
      </c>
      <c r="AP110" s="33"/>
      <c r="AQ110" s="33">
        <v>1</v>
      </c>
      <c r="AR110" s="33"/>
      <c r="AS110" s="33">
        <v>2</v>
      </c>
      <c r="AT110" s="84">
        <v>3</v>
      </c>
      <c r="AU110" s="33">
        <v>6</v>
      </c>
      <c r="AV110" s="84"/>
      <c r="AW110" s="73">
        <f t="shared" si="50"/>
        <v>16</v>
      </c>
      <c r="AX110" s="84">
        <f t="shared" si="51"/>
        <v>401</v>
      </c>
      <c r="AY110" s="95">
        <f t="shared" si="52"/>
        <v>0.41025641025641024</v>
      </c>
      <c r="AZ110" s="96">
        <f t="shared" si="53"/>
        <v>10.282051282051283</v>
      </c>
      <c r="BA110" s="123" t="str">
        <f>IFERROR(VLOOKUP(A110,'bedekking kruiden'!$A$1:$D$45,4,FALSE),"")</f>
        <v/>
      </c>
    </row>
    <row r="111" spans="1:54" s="4" customFormat="1" ht="15" customHeight="1" x14ac:dyDescent="0.25">
      <c r="A111" s="54" t="s">
        <v>155</v>
      </c>
      <c r="B111" s="55" t="s">
        <v>115</v>
      </c>
      <c r="C111" s="56"/>
      <c r="D111" s="56"/>
      <c r="E111" s="55" t="s">
        <v>219</v>
      </c>
      <c r="F111" s="85">
        <v>39</v>
      </c>
      <c r="G111" s="54"/>
      <c r="H111" s="54"/>
      <c r="I111" s="33"/>
      <c r="J111" s="54"/>
      <c r="K111" s="54"/>
      <c r="L111" s="185">
        <f t="shared" ref="L111:AV111" si="54">IF(((L110+L112)/2)=0,"",((L110+L112)/2))</f>
        <v>101</v>
      </c>
      <c r="M111" s="54">
        <f t="shared" si="54"/>
        <v>79</v>
      </c>
      <c r="N111" s="185">
        <f t="shared" si="54"/>
        <v>1.5</v>
      </c>
      <c r="O111" s="185">
        <f t="shared" si="54"/>
        <v>6</v>
      </c>
      <c r="P111" s="185">
        <f t="shared" si="54"/>
        <v>13</v>
      </c>
      <c r="Q111" s="185">
        <f t="shared" si="54"/>
        <v>33</v>
      </c>
      <c r="R111" s="185">
        <f t="shared" si="54"/>
        <v>3.5</v>
      </c>
      <c r="S111" s="185">
        <f t="shared" si="54"/>
        <v>4</v>
      </c>
      <c r="T111" s="185" t="str">
        <f t="shared" si="54"/>
        <v/>
      </c>
      <c r="U111" s="185" t="str">
        <f t="shared" si="54"/>
        <v/>
      </c>
      <c r="V111" s="185" t="str">
        <f t="shared" si="54"/>
        <v/>
      </c>
      <c r="W111" s="185" t="str">
        <f t="shared" si="54"/>
        <v/>
      </c>
      <c r="X111" s="185">
        <f t="shared" si="54"/>
        <v>0.5</v>
      </c>
      <c r="Y111" s="185">
        <f t="shared" si="54"/>
        <v>3</v>
      </c>
      <c r="Z111" s="185">
        <f t="shared" si="54"/>
        <v>0.5</v>
      </c>
      <c r="AA111" s="185" t="str">
        <f t="shared" si="54"/>
        <v/>
      </c>
      <c r="AB111" s="185">
        <f t="shared" si="54"/>
        <v>63</v>
      </c>
      <c r="AC111" s="185">
        <f t="shared" si="54"/>
        <v>49</v>
      </c>
      <c r="AD111" s="54" t="str">
        <f t="shared" si="54"/>
        <v/>
      </c>
      <c r="AE111" s="54" t="str">
        <f t="shared" si="54"/>
        <v/>
      </c>
      <c r="AF111" s="54" t="str">
        <f t="shared" si="54"/>
        <v/>
      </c>
      <c r="AG111" s="54">
        <f t="shared" si="54"/>
        <v>17</v>
      </c>
      <c r="AH111" s="54" t="str">
        <f t="shared" si="54"/>
        <v/>
      </c>
      <c r="AI111" s="54" t="str">
        <f t="shared" si="54"/>
        <v/>
      </c>
      <c r="AJ111" s="54" t="str">
        <f t="shared" si="54"/>
        <v/>
      </c>
      <c r="AK111" s="185" t="str">
        <f t="shared" si="54"/>
        <v/>
      </c>
      <c r="AL111" s="54" t="str">
        <f t="shared" si="54"/>
        <v/>
      </c>
      <c r="AM111" s="185" t="str">
        <f t="shared" si="54"/>
        <v/>
      </c>
      <c r="AN111" s="185" t="str">
        <f t="shared" si="54"/>
        <v/>
      </c>
      <c r="AO111" s="185">
        <f t="shared" si="54"/>
        <v>1.5</v>
      </c>
      <c r="AP111" s="54" t="str">
        <f t="shared" si="54"/>
        <v/>
      </c>
      <c r="AQ111" s="185">
        <f t="shared" si="54"/>
        <v>0.5</v>
      </c>
      <c r="AR111" s="185" t="str">
        <f t="shared" si="54"/>
        <v/>
      </c>
      <c r="AS111" s="185">
        <f t="shared" si="54"/>
        <v>1</v>
      </c>
      <c r="AT111" s="185">
        <f t="shared" si="54"/>
        <v>1.5</v>
      </c>
      <c r="AU111" s="54">
        <f t="shared" si="54"/>
        <v>5</v>
      </c>
      <c r="AV111" s="54" t="str">
        <f t="shared" si="54"/>
        <v/>
      </c>
      <c r="AW111" s="185">
        <f t="shared" si="50"/>
        <v>16</v>
      </c>
      <c r="AX111" s="185">
        <f t="shared" si="51"/>
        <v>282.5</v>
      </c>
      <c r="AY111" s="186">
        <f t="shared" si="52"/>
        <v>0.41025641025641024</v>
      </c>
      <c r="AZ111" s="186">
        <f t="shared" si="53"/>
        <v>7.2435897435897436</v>
      </c>
      <c r="BA111" s="185" t="str">
        <f>IFERROR(VLOOKUP(A111,'bedekking kruiden'!$A$1:$D$45,4,FALSE),"")</f>
        <v/>
      </c>
      <c r="BB111" s="185"/>
    </row>
    <row r="112" spans="1:54" s="3" customFormat="1" ht="15" hidden="1" customHeight="1" x14ac:dyDescent="0.25">
      <c r="A112" s="30" t="s">
        <v>30</v>
      </c>
      <c r="B112" s="31" t="s">
        <v>115</v>
      </c>
      <c r="C112" s="115">
        <v>16</v>
      </c>
      <c r="D112" s="115" t="str">
        <f>IF(SUM(G112:AV112)&gt;0,"geteld","")</f>
        <v>geteld</v>
      </c>
      <c r="E112" s="34" t="str">
        <f>VLOOKUP(A112,Qgis_export!$J$1:$L$161,3,FALSE)</f>
        <v>ZO</v>
      </c>
      <c r="F112" s="30">
        <v>39</v>
      </c>
      <c r="G112" s="30">
        <v>1</v>
      </c>
      <c r="H112" s="30">
        <v>2</v>
      </c>
      <c r="I112" s="30">
        <f>G112+H112</f>
        <v>3</v>
      </c>
      <c r="J112" s="30">
        <v>1</v>
      </c>
      <c r="K112" s="30"/>
      <c r="L112" s="73">
        <f>SUM(I112,J112,K112,M112)</f>
        <v>64</v>
      </c>
      <c r="M112" s="30">
        <v>60</v>
      </c>
      <c r="N112" s="30"/>
      <c r="O112" s="30">
        <v>9</v>
      </c>
      <c r="P112" s="30">
        <v>6</v>
      </c>
      <c r="Q112" s="30">
        <v>16</v>
      </c>
      <c r="R112" s="30">
        <v>4</v>
      </c>
      <c r="S112" s="30">
        <v>7</v>
      </c>
      <c r="T112" s="30"/>
      <c r="U112" s="30"/>
      <c r="V112" s="30"/>
      <c r="W112" s="30"/>
      <c r="X112" s="58"/>
      <c r="Y112" s="30"/>
      <c r="Z112" s="30"/>
      <c r="AA112" s="30"/>
      <c r="AB112" s="30">
        <v>40</v>
      </c>
      <c r="AC112" s="30">
        <v>18</v>
      </c>
      <c r="AD112" s="30"/>
      <c r="AE112" s="30"/>
      <c r="AF112" s="30"/>
      <c r="AG112" s="30">
        <v>6</v>
      </c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86"/>
      <c r="AU112" s="30">
        <v>4</v>
      </c>
      <c r="AV112" s="86"/>
      <c r="AW112" s="3">
        <f t="shared" si="50"/>
        <v>8</v>
      </c>
      <c r="AX112" s="84">
        <f t="shared" si="51"/>
        <v>164</v>
      </c>
      <c r="AY112" s="95">
        <f t="shared" si="52"/>
        <v>0.20512820512820512</v>
      </c>
      <c r="AZ112" s="96">
        <f t="shared" si="53"/>
        <v>4.2051282051282053</v>
      </c>
      <c r="BA112" s="123" t="str">
        <f>IFERROR(VLOOKUP(A112,'bedekking kruiden'!$A$1:$D$45,4,FALSE),"")</f>
        <v/>
      </c>
    </row>
    <row r="113" spans="1:54" s="3" customFormat="1" ht="15" customHeight="1" x14ac:dyDescent="0.25">
      <c r="A113" s="38" t="s">
        <v>182</v>
      </c>
      <c r="B113" s="39" t="s">
        <v>134</v>
      </c>
      <c r="C113" s="66"/>
      <c r="D113" s="38"/>
      <c r="E113" s="39" t="s">
        <v>178</v>
      </c>
      <c r="F113" s="83">
        <v>14</v>
      </c>
      <c r="G113" s="38"/>
      <c r="H113" s="38"/>
      <c r="I113" s="38"/>
      <c r="J113" s="38"/>
      <c r="K113" s="38"/>
      <c r="L113" s="183">
        <f t="shared" ref="L113:AT113" si="55">IF(((L114+L118)/2)=0,"",((L114+L118)/2))</f>
        <v>15.5</v>
      </c>
      <c r="M113" s="38">
        <f t="shared" si="55"/>
        <v>11.5</v>
      </c>
      <c r="N113" s="183">
        <f t="shared" si="55"/>
        <v>4</v>
      </c>
      <c r="O113" s="183">
        <f t="shared" si="55"/>
        <v>3</v>
      </c>
      <c r="P113" s="183">
        <f t="shared" si="55"/>
        <v>3.5</v>
      </c>
      <c r="Q113" s="183">
        <f t="shared" si="55"/>
        <v>20.5</v>
      </c>
      <c r="R113" s="183">
        <f t="shared" si="55"/>
        <v>3.5</v>
      </c>
      <c r="S113" s="183" t="str">
        <f t="shared" si="55"/>
        <v/>
      </c>
      <c r="T113" s="183" t="str">
        <f t="shared" si="55"/>
        <v/>
      </c>
      <c r="U113" s="183" t="str">
        <f t="shared" si="55"/>
        <v/>
      </c>
      <c r="V113" s="183" t="str">
        <f t="shared" si="55"/>
        <v/>
      </c>
      <c r="W113" s="183" t="str">
        <f t="shared" si="55"/>
        <v/>
      </c>
      <c r="X113" s="183" t="str">
        <f t="shared" si="55"/>
        <v/>
      </c>
      <c r="Y113" s="183" t="str">
        <f t="shared" si="55"/>
        <v/>
      </c>
      <c r="Z113" s="183" t="str">
        <f t="shared" si="55"/>
        <v/>
      </c>
      <c r="AA113" s="183" t="str">
        <f t="shared" si="55"/>
        <v/>
      </c>
      <c r="AB113" s="183">
        <f t="shared" si="55"/>
        <v>15.5</v>
      </c>
      <c r="AC113" s="183">
        <f t="shared" si="55"/>
        <v>4.5</v>
      </c>
      <c r="AD113" s="38" t="str">
        <f t="shared" si="55"/>
        <v/>
      </c>
      <c r="AE113" s="38">
        <f t="shared" si="55"/>
        <v>1</v>
      </c>
      <c r="AF113" s="38" t="str">
        <f t="shared" si="55"/>
        <v/>
      </c>
      <c r="AG113" s="38" t="str">
        <f t="shared" si="55"/>
        <v/>
      </c>
      <c r="AH113" s="38" t="str">
        <f t="shared" si="55"/>
        <v/>
      </c>
      <c r="AI113" s="38" t="str">
        <f t="shared" si="55"/>
        <v/>
      </c>
      <c r="AJ113" s="38" t="str">
        <f t="shared" si="55"/>
        <v/>
      </c>
      <c r="AK113" s="183" t="str">
        <f t="shared" si="55"/>
        <v/>
      </c>
      <c r="AL113" s="38" t="str">
        <f t="shared" si="55"/>
        <v/>
      </c>
      <c r="AM113" s="183">
        <f t="shared" si="55"/>
        <v>0.5</v>
      </c>
      <c r="AN113" s="183" t="str">
        <f t="shared" si="55"/>
        <v/>
      </c>
      <c r="AO113" s="183">
        <f t="shared" si="55"/>
        <v>2</v>
      </c>
      <c r="AP113" s="38" t="str">
        <f t="shared" si="55"/>
        <v/>
      </c>
      <c r="AQ113" s="183">
        <f t="shared" si="55"/>
        <v>0.5</v>
      </c>
      <c r="AR113" s="183">
        <f t="shared" si="55"/>
        <v>0.5</v>
      </c>
      <c r="AS113" s="183">
        <f t="shared" si="55"/>
        <v>0.5</v>
      </c>
      <c r="AT113" s="183">
        <f t="shared" si="55"/>
        <v>2.5</v>
      </c>
      <c r="AU113" s="38"/>
      <c r="AV113" s="38"/>
      <c r="AW113" s="183">
        <f t="shared" si="50"/>
        <v>14</v>
      </c>
      <c r="AX113" s="183">
        <f t="shared" si="51"/>
        <v>76.5</v>
      </c>
      <c r="AY113" s="184">
        <f t="shared" si="52"/>
        <v>1</v>
      </c>
      <c r="AZ113" s="184">
        <f t="shared" si="53"/>
        <v>5.4642857142857144</v>
      </c>
      <c r="BA113" s="183" t="str">
        <f>IFERROR(VLOOKUP(A113,'bedekking kruiden'!$A$1:$D$45,4,FALSE),"")</f>
        <v/>
      </c>
      <c r="BB113" s="183"/>
    </row>
    <row r="114" spans="1:54" s="4" customFormat="1" ht="13.5" hidden="1" customHeight="1" x14ac:dyDescent="0.25">
      <c r="A114" s="38" t="s">
        <v>0</v>
      </c>
      <c r="B114" s="39" t="s">
        <v>134</v>
      </c>
      <c r="C114" s="40">
        <v>5</v>
      </c>
      <c r="D114" s="40" t="str">
        <f>IF(SUM(G114:AV114)&gt;0,"geteld","")</f>
        <v>geteld</v>
      </c>
      <c r="E114" s="39" t="str">
        <f>VLOOKUP(A114,Qgis_export!$J$1:$L$161,3,FALSE)</f>
        <v>C</v>
      </c>
      <c r="F114" s="38">
        <v>14</v>
      </c>
      <c r="G114" s="38"/>
      <c r="H114" s="38">
        <v>1</v>
      </c>
      <c r="I114" s="38">
        <f>G114+H114</f>
        <v>1</v>
      </c>
      <c r="J114" s="38"/>
      <c r="K114" s="38"/>
      <c r="L114" s="72">
        <f>SUM(I114,J114,K114,M114)</f>
        <v>10</v>
      </c>
      <c r="M114" s="38">
        <v>9</v>
      </c>
      <c r="N114" s="38"/>
      <c r="O114" s="38">
        <v>6</v>
      </c>
      <c r="P114" s="38">
        <v>4</v>
      </c>
      <c r="Q114" s="38">
        <v>12</v>
      </c>
      <c r="R114" s="38"/>
      <c r="S114" s="38"/>
      <c r="T114" s="38"/>
      <c r="U114" s="38"/>
      <c r="V114" s="38"/>
      <c r="W114" s="38"/>
      <c r="X114" s="41"/>
      <c r="Y114" s="38"/>
      <c r="Z114" s="38"/>
      <c r="AA114" s="38"/>
      <c r="AB114" s="38">
        <v>8</v>
      </c>
      <c r="AC114" s="38">
        <v>1</v>
      </c>
      <c r="AD114" s="38"/>
      <c r="AE114" s="38">
        <v>1</v>
      </c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83">
        <v>2</v>
      </c>
      <c r="AU114" s="38"/>
      <c r="AV114" s="83"/>
      <c r="AW114" s="38">
        <f t="shared" si="50"/>
        <v>7</v>
      </c>
      <c r="AX114" s="83">
        <f t="shared" si="51"/>
        <v>43</v>
      </c>
      <c r="AY114" s="92">
        <f t="shared" si="52"/>
        <v>0.5</v>
      </c>
      <c r="AZ114" s="93">
        <f t="shared" si="53"/>
        <v>3.0714285714285716</v>
      </c>
      <c r="BA114" s="122" t="str">
        <f>IFERROR(VLOOKUP(A114,'bedekking kruiden'!$A$1:$D$45,4,FALSE),"")</f>
        <v/>
      </c>
    </row>
    <row r="115" spans="1:54" s="38" customFormat="1" ht="15" hidden="1" customHeight="1" x14ac:dyDescent="0.25">
      <c r="A115" s="33" t="s">
        <v>1</v>
      </c>
      <c r="B115" s="34" t="s">
        <v>134</v>
      </c>
      <c r="C115" s="35">
        <v>5</v>
      </c>
      <c r="D115" s="35" t="str">
        <f>IF(SUM(G115:AV115)&gt;0,"geteld","")</f>
        <v>geteld</v>
      </c>
      <c r="E115" s="34" t="str">
        <f>VLOOKUP(A115,Qgis_export!$J$1:$L$161,3,FALSE)</f>
        <v>ZB</v>
      </c>
      <c r="F115" s="33">
        <v>14</v>
      </c>
      <c r="G115" s="33"/>
      <c r="H115" s="33">
        <v>1</v>
      </c>
      <c r="I115" s="33">
        <f>G115+H115</f>
        <v>1</v>
      </c>
      <c r="J115" s="33"/>
      <c r="K115" s="33"/>
      <c r="L115" s="33">
        <f>SUM(I115,J115,K115,M115)</f>
        <v>43</v>
      </c>
      <c r="M115" s="33">
        <v>42</v>
      </c>
      <c r="N115" s="33"/>
      <c r="O115" s="33">
        <v>10</v>
      </c>
      <c r="P115" s="33">
        <v>12</v>
      </c>
      <c r="Q115" s="33">
        <v>12</v>
      </c>
      <c r="R115" s="33">
        <v>2</v>
      </c>
      <c r="S115" s="33">
        <v>1</v>
      </c>
      <c r="T115" s="33"/>
      <c r="U115" s="33"/>
      <c r="V115" s="33">
        <v>1</v>
      </c>
      <c r="W115" s="33"/>
      <c r="X115" s="37"/>
      <c r="Y115" s="33"/>
      <c r="Z115" s="33"/>
      <c r="AA115" s="33"/>
      <c r="AB115" s="33">
        <v>38</v>
      </c>
      <c r="AC115" s="33"/>
      <c r="AD115" s="33"/>
      <c r="AE115" s="33">
        <v>1</v>
      </c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>
        <v>1</v>
      </c>
      <c r="AT115" s="33">
        <v>2</v>
      </c>
      <c r="AU115" s="33">
        <v>1</v>
      </c>
      <c r="AV115" s="33"/>
      <c r="AW115" s="33">
        <f t="shared" si="50"/>
        <v>10</v>
      </c>
      <c r="AX115" s="33">
        <f t="shared" si="51"/>
        <v>122</v>
      </c>
      <c r="AY115" s="105">
        <f t="shared" si="52"/>
        <v>0.7142857142857143</v>
      </c>
      <c r="AZ115" s="105">
        <f t="shared" si="53"/>
        <v>8.7142857142857135</v>
      </c>
      <c r="BA115" s="33" t="str">
        <f>IFERROR(VLOOKUP(A115,'bedekking kruiden'!$A$1:$D$45,4,FALSE),"")</f>
        <v/>
      </c>
    </row>
    <row r="116" spans="1:54" s="54" customFormat="1" ht="15" customHeight="1" x14ac:dyDescent="0.25">
      <c r="A116" s="54" t="s">
        <v>182</v>
      </c>
      <c r="B116" s="55" t="s">
        <v>134</v>
      </c>
      <c r="C116" s="90"/>
      <c r="D116" s="90"/>
      <c r="E116" s="55" t="s">
        <v>173</v>
      </c>
      <c r="F116" s="85">
        <v>14</v>
      </c>
      <c r="L116" s="185">
        <f t="shared" ref="L116:AT116" si="56">IF(((L115+L117)/2)=0,"",((L115+L117)/2))</f>
        <v>32.5</v>
      </c>
      <c r="M116" s="54">
        <f t="shared" si="56"/>
        <v>32</v>
      </c>
      <c r="N116" s="185" t="str">
        <f t="shared" si="56"/>
        <v/>
      </c>
      <c r="O116" s="185">
        <f t="shared" si="56"/>
        <v>5</v>
      </c>
      <c r="P116" s="185">
        <f t="shared" si="56"/>
        <v>10.5</v>
      </c>
      <c r="Q116" s="185">
        <f t="shared" si="56"/>
        <v>18</v>
      </c>
      <c r="R116" s="185">
        <f t="shared" si="56"/>
        <v>5</v>
      </c>
      <c r="S116" s="185">
        <f t="shared" si="56"/>
        <v>0.5</v>
      </c>
      <c r="T116" s="185" t="str">
        <f t="shared" si="56"/>
        <v/>
      </c>
      <c r="U116" s="185" t="str">
        <f t="shared" si="56"/>
        <v/>
      </c>
      <c r="V116" s="185">
        <f t="shared" si="56"/>
        <v>0.5</v>
      </c>
      <c r="W116" s="185" t="str">
        <f t="shared" si="56"/>
        <v/>
      </c>
      <c r="X116" s="185" t="str">
        <f t="shared" si="56"/>
        <v/>
      </c>
      <c r="Y116" s="185" t="str">
        <f t="shared" si="56"/>
        <v/>
      </c>
      <c r="Z116" s="185" t="str">
        <f t="shared" si="56"/>
        <v/>
      </c>
      <c r="AA116" s="185">
        <f t="shared" si="56"/>
        <v>1</v>
      </c>
      <c r="AB116" s="185">
        <f t="shared" si="56"/>
        <v>22.5</v>
      </c>
      <c r="AC116" s="185">
        <f t="shared" si="56"/>
        <v>50</v>
      </c>
      <c r="AD116" s="54" t="str">
        <f t="shared" si="56"/>
        <v/>
      </c>
      <c r="AE116" s="54">
        <f t="shared" si="56"/>
        <v>2</v>
      </c>
      <c r="AF116" s="54" t="str">
        <f t="shared" si="56"/>
        <v/>
      </c>
      <c r="AG116" s="54" t="str">
        <f t="shared" si="56"/>
        <v/>
      </c>
      <c r="AH116" s="54" t="str">
        <f t="shared" si="56"/>
        <v/>
      </c>
      <c r="AI116" s="54" t="str">
        <f t="shared" si="56"/>
        <v/>
      </c>
      <c r="AJ116" s="54" t="str">
        <f t="shared" si="56"/>
        <v/>
      </c>
      <c r="AK116" s="185" t="str">
        <f t="shared" si="56"/>
        <v/>
      </c>
      <c r="AL116" s="54" t="str">
        <f t="shared" si="56"/>
        <v/>
      </c>
      <c r="AM116" s="185" t="str">
        <f t="shared" si="56"/>
        <v/>
      </c>
      <c r="AN116" s="185" t="str">
        <f t="shared" si="56"/>
        <v/>
      </c>
      <c r="AO116" s="185" t="str">
        <f t="shared" si="56"/>
        <v/>
      </c>
      <c r="AP116" s="54" t="str">
        <f t="shared" si="56"/>
        <v/>
      </c>
      <c r="AQ116" s="185" t="str">
        <f t="shared" si="56"/>
        <v/>
      </c>
      <c r="AR116" s="185" t="str">
        <f t="shared" si="56"/>
        <v/>
      </c>
      <c r="AS116" s="185">
        <f t="shared" si="56"/>
        <v>0.5</v>
      </c>
      <c r="AT116" s="185">
        <f t="shared" si="56"/>
        <v>1.5</v>
      </c>
      <c r="AW116" s="185">
        <f t="shared" si="50"/>
        <v>12</v>
      </c>
      <c r="AX116" s="185">
        <f t="shared" si="51"/>
        <v>147.5</v>
      </c>
      <c r="AY116" s="186">
        <f t="shared" si="52"/>
        <v>0.8571428571428571</v>
      </c>
      <c r="AZ116" s="186">
        <f t="shared" si="53"/>
        <v>10.535714285714286</v>
      </c>
      <c r="BA116" s="185" t="str">
        <f>IFERROR(VLOOKUP(A116,'bedekking kruiden'!$A$1:$D$45,4,FALSE),"")</f>
        <v/>
      </c>
      <c r="BB116" s="185"/>
    </row>
    <row r="117" spans="1:54" s="3" customFormat="1" ht="15" hidden="1" customHeight="1" x14ac:dyDescent="0.25">
      <c r="A117" s="33" t="s">
        <v>2</v>
      </c>
      <c r="B117" s="34" t="s">
        <v>134</v>
      </c>
      <c r="C117" s="35">
        <v>5</v>
      </c>
      <c r="D117" s="35" t="str">
        <f>IF(SUM(G117:AV117)&gt;0,"geteld","")</f>
        <v>geteld</v>
      </c>
      <c r="E117" s="34" t="str">
        <f>VLOOKUP(A117,Qgis_export!$J$1:$L$161,3,FALSE)</f>
        <v>ZB</v>
      </c>
      <c r="F117" s="33">
        <v>14</v>
      </c>
      <c r="G117" s="33"/>
      <c r="H117" s="33"/>
      <c r="I117" s="33">
        <f>G117+H117</f>
        <v>0</v>
      </c>
      <c r="J117" s="33"/>
      <c r="K117" s="33"/>
      <c r="L117" s="73">
        <f>SUM(I117,J117,K117,M117)</f>
        <v>22</v>
      </c>
      <c r="M117" s="33">
        <v>22</v>
      </c>
      <c r="N117" s="33"/>
      <c r="O117" s="33"/>
      <c r="P117" s="33">
        <v>9</v>
      </c>
      <c r="Q117" s="33">
        <v>24</v>
      </c>
      <c r="R117" s="33">
        <v>8</v>
      </c>
      <c r="S117" s="33"/>
      <c r="T117" s="33"/>
      <c r="U117" s="33"/>
      <c r="V117" s="33"/>
      <c r="W117" s="33"/>
      <c r="X117" s="37"/>
      <c r="Y117" s="33"/>
      <c r="Z117" s="33"/>
      <c r="AA117" s="33">
        <v>2</v>
      </c>
      <c r="AB117" s="33">
        <v>7</v>
      </c>
      <c r="AC117" s="33">
        <v>100</v>
      </c>
      <c r="AD117" s="33"/>
      <c r="AE117" s="33">
        <v>3</v>
      </c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84">
        <v>1</v>
      </c>
      <c r="AU117" s="33">
        <v>1</v>
      </c>
      <c r="AV117" s="84"/>
      <c r="AW117" s="3">
        <f t="shared" si="50"/>
        <v>8</v>
      </c>
      <c r="AX117" s="84">
        <f t="shared" si="51"/>
        <v>173</v>
      </c>
      <c r="AY117" s="95">
        <f t="shared" si="52"/>
        <v>0.5714285714285714</v>
      </c>
      <c r="AZ117" s="96">
        <f t="shared" si="53"/>
        <v>12.357142857142858</v>
      </c>
      <c r="BA117" s="123" t="str">
        <f>IFERROR(VLOOKUP(A117,'bedekking kruiden'!$A$1:$D$45,4,FALSE),"")</f>
        <v/>
      </c>
    </row>
    <row r="118" spans="1:54" s="4" customFormat="1" ht="15" hidden="1" customHeight="1" x14ac:dyDescent="0.25">
      <c r="A118" s="38" t="s">
        <v>3</v>
      </c>
      <c r="B118" s="39" t="s">
        <v>134</v>
      </c>
      <c r="C118" s="40">
        <v>5</v>
      </c>
      <c r="D118" s="40" t="str">
        <f>IF(SUM(G118:AV118)&gt;0,"geteld","")</f>
        <v>geteld</v>
      </c>
      <c r="E118" s="39" t="str">
        <f>VLOOKUP(A118,Qgis_export!$J$1:$L$161,3,FALSE)</f>
        <v>C</v>
      </c>
      <c r="F118" s="38">
        <v>14</v>
      </c>
      <c r="G118" s="38"/>
      <c r="H118" s="38">
        <v>6</v>
      </c>
      <c r="I118" s="38">
        <f>G118+H118</f>
        <v>6</v>
      </c>
      <c r="J118" s="38"/>
      <c r="K118" s="38">
        <v>1</v>
      </c>
      <c r="L118" s="72">
        <f>SUM(I118,J118,K118,M118)</f>
        <v>21</v>
      </c>
      <c r="M118" s="38">
        <v>14</v>
      </c>
      <c r="N118" s="38">
        <v>8</v>
      </c>
      <c r="O118" s="38"/>
      <c r="P118" s="38">
        <v>3</v>
      </c>
      <c r="Q118" s="38">
        <v>29</v>
      </c>
      <c r="R118" s="38">
        <v>7</v>
      </c>
      <c r="S118" s="38"/>
      <c r="T118" s="38"/>
      <c r="U118" s="38"/>
      <c r="V118" s="38"/>
      <c r="W118" s="38"/>
      <c r="X118" s="41"/>
      <c r="Y118" s="38"/>
      <c r="Z118" s="38"/>
      <c r="AA118" s="38"/>
      <c r="AB118" s="38">
        <v>23</v>
      </c>
      <c r="AC118" s="38">
        <v>8</v>
      </c>
      <c r="AD118" s="38"/>
      <c r="AE118" s="38">
        <v>1</v>
      </c>
      <c r="AF118" s="38"/>
      <c r="AG118" s="38"/>
      <c r="AH118" s="38"/>
      <c r="AI118" s="38"/>
      <c r="AJ118" s="38"/>
      <c r="AK118" s="38"/>
      <c r="AL118" s="38"/>
      <c r="AM118" s="38">
        <v>1</v>
      </c>
      <c r="AN118" s="38"/>
      <c r="AO118" s="38">
        <v>4</v>
      </c>
      <c r="AP118" s="38"/>
      <c r="AQ118" s="38">
        <v>1</v>
      </c>
      <c r="AR118" s="38">
        <v>1</v>
      </c>
      <c r="AS118" s="38">
        <v>1</v>
      </c>
      <c r="AT118" s="83">
        <v>3</v>
      </c>
      <c r="AU118" s="38"/>
      <c r="AV118" s="83"/>
      <c r="AW118" s="38">
        <f t="shared" si="50"/>
        <v>13</v>
      </c>
      <c r="AX118" s="83">
        <f t="shared" si="51"/>
        <v>110</v>
      </c>
      <c r="AY118" s="94">
        <f t="shared" si="52"/>
        <v>0.9285714285714286</v>
      </c>
      <c r="AZ118" s="93">
        <f t="shared" si="53"/>
        <v>7.8571428571428568</v>
      </c>
      <c r="BA118" s="122" t="str">
        <f>IFERROR(VLOOKUP(A118,'bedekking kruiden'!$A$1:$D$45,4,FALSE),"")</f>
        <v/>
      </c>
    </row>
    <row r="119" spans="1:54" s="4" customFormat="1" ht="15" hidden="1" customHeight="1" x14ac:dyDescent="0.25">
      <c r="A119" s="38" t="s">
        <v>76</v>
      </c>
      <c r="B119" s="39" t="s">
        <v>136</v>
      </c>
      <c r="C119" s="66">
        <v>51</v>
      </c>
      <c r="D119" s="38" t="str">
        <f>IF(SUM(G119:AV119)&gt;0,"geteld","")</f>
        <v>geteld</v>
      </c>
      <c r="E119" s="39" t="str">
        <f>VLOOKUP(A119,Qgis_export!$J$1:$L$161,3,FALSE)</f>
        <v>C</v>
      </c>
      <c r="F119" s="38">
        <v>23</v>
      </c>
      <c r="G119" s="38"/>
      <c r="H119" s="38">
        <v>2</v>
      </c>
      <c r="I119" s="38">
        <f>G119+H119</f>
        <v>2</v>
      </c>
      <c r="J119" s="38"/>
      <c r="K119" s="38"/>
      <c r="L119" s="72">
        <f>SUM(I119,J119,K119,M119)</f>
        <v>69</v>
      </c>
      <c r="M119" s="38">
        <v>67</v>
      </c>
      <c r="N119" s="38">
        <v>2</v>
      </c>
      <c r="O119" s="38"/>
      <c r="P119" s="38">
        <v>8</v>
      </c>
      <c r="Q119" s="38">
        <v>2</v>
      </c>
      <c r="R119" s="38">
        <v>1</v>
      </c>
      <c r="S119" s="38"/>
      <c r="T119" s="38"/>
      <c r="U119" s="38"/>
      <c r="V119" s="38"/>
      <c r="W119" s="38"/>
      <c r="X119" s="41"/>
      <c r="Y119" s="38"/>
      <c r="Z119" s="38"/>
      <c r="AA119" s="38"/>
      <c r="AB119" s="38">
        <v>108</v>
      </c>
      <c r="AC119" s="38">
        <v>8</v>
      </c>
      <c r="AD119" s="38"/>
      <c r="AE119" s="38"/>
      <c r="AF119" s="38"/>
      <c r="AG119" s="38"/>
      <c r="AH119" s="38"/>
      <c r="AI119" s="38"/>
      <c r="AJ119" s="38"/>
      <c r="AK119" s="38"/>
      <c r="AL119" s="38"/>
      <c r="AM119" s="38">
        <v>4</v>
      </c>
      <c r="AN119" s="38"/>
      <c r="AO119" s="38"/>
      <c r="AP119" s="38"/>
      <c r="AQ119" s="38"/>
      <c r="AR119" s="38"/>
      <c r="AS119" s="38"/>
      <c r="AT119" s="83"/>
      <c r="AU119" s="38"/>
      <c r="AV119" s="83">
        <v>1</v>
      </c>
      <c r="AW119" s="4">
        <f t="shared" si="50"/>
        <v>8</v>
      </c>
      <c r="AX119" s="83">
        <f t="shared" si="51"/>
        <v>202</v>
      </c>
      <c r="AY119" s="94">
        <f t="shared" si="52"/>
        <v>0.34782608695652173</v>
      </c>
      <c r="AZ119" s="93">
        <f t="shared" si="53"/>
        <v>8.7826086956521738</v>
      </c>
      <c r="BA119" s="122">
        <f>IFERROR(VLOOKUP(A119,'bedekking kruiden'!$A$1:$D$45,4,FALSE),"")</f>
        <v>50</v>
      </c>
    </row>
    <row r="120" spans="1:54" s="33" customFormat="1" ht="15" hidden="1" customHeight="1" x14ac:dyDescent="0.25">
      <c r="A120" s="33" t="s">
        <v>77</v>
      </c>
      <c r="B120" s="34" t="s">
        <v>136</v>
      </c>
      <c r="C120" s="62">
        <v>51</v>
      </c>
      <c r="D120" s="33" t="str">
        <f>IF(SUM(G120:AV120)&gt;0,"geteld","")</f>
        <v>geteld</v>
      </c>
      <c r="E120" s="34" t="str">
        <f>VLOOKUP(A120,Qgis_export!$J$1:$L$161,3,FALSE)</f>
        <v>ZO</v>
      </c>
      <c r="F120" s="33">
        <v>23</v>
      </c>
      <c r="H120" s="33">
        <v>5</v>
      </c>
      <c r="I120" s="33">
        <f>G120+H120</f>
        <v>5</v>
      </c>
      <c r="L120" s="33">
        <f>SUM(I120,J120,K120,M120)</f>
        <v>129</v>
      </c>
      <c r="M120" s="33">
        <v>124</v>
      </c>
      <c r="N120" s="33">
        <v>6</v>
      </c>
      <c r="O120" s="33">
        <v>4</v>
      </c>
      <c r="P120" s="33">
        <v>57</v>
      </c>
      <c r="Q120" s="33">
        <v>6</v>
      </c>
      <c r="R120" s="33">
        <v>3</v>
      </c>
      <c r="X120" s="37"/>
      <c r="AB120" s="33">
        <v>30</v>
      </c>
      <c r="AC120" s="33">
        <v>21</v>
      </c>
      <c r="AE120" s="33">
        <v>1</v>
      </c>
      <c r="AM120" s="33">
        <v>1</v>
      </c>
      <c r="AO120" s="33">
        <v>1</v>
      </c>
      <c r="AV120" s="33">
        <v>1</v>
      </c>
      <c r="AW120" s="33">
        <f t="shared" si="50"/>
        <v>10</v>
      </c>
      <c r="AX120" s="33">
        <f t="shared" si="51"/>
        <v>258</v>
      </c>
      <c r="AY120" s="105">
        <f t="shared" si="52"/>
        <v>0.43478260869565216</v>
      </c>
      <c r="AZ120" s="105">
        <f t="shared" si="53"/>
        <v>11.217391304347826</v>
      </c>
      <c r="BA120" s="33">
        <f>IFERROR(VLOOKUP(A120,'bedekking kruiden'!$A$1:$D$45,4,FALSE),"")</f>
        <v>60</v>
      </c>
    </row>
    <row r="121" spans="1:54" s="33" customFormat="1" ht="15" customHeight="1" x14ac:dyDescent="0.25">
      <c r="A121" s="33" t="s">
        <v>502</v>
      </c>
      <c r="B121" s="34" t="s">
        <v>136</v>
      </c>
      <c r="C121" s="62"/>
      <c r="E121" s="34" t="s">
        <v>219</v>
      </c>
      <c r="F121" s="84">
        <v>23</v>
      </c>
      <c r="L121" s="185">
        <f t="shared" ref="L121:AT121" si="57">IF(((L120+L122)/2)=0,"",((L120+L122)/2))</f>
        <v>239.5</v>
      </c>
      <c r="M121" s="33">
        <f t="shared" si="57"/>
        <v>235.5</v>
      </c>
      <c r="N121" s="185">
        <f t="shared" si="57"/>
        <v>4.5</v>
      </c>
      <c r="O121" s="185">
        <f t="shared" si="57"/>
        <v>7</v>
      </c>
      <c r="P121" s="185">
        <f t="shared" si="57"/>
        <v>61</v>
      </c>
      <c r="Q121" s="185">
        <f t="shared" si="57"/>
        <v>6</v>
      </c>
      <c r="R121" s="185">
        <f t="shared" si="57"/>
        <v>5.5</v>
      </c>
      <c r="S121" s="185" t="str">
        <f t="shared" si="57"/>
        <v/>
      </c>
      <c r="T121" s="185" t="str">
        <f t="shared" si="57"/>
        <v/>
      </c>
      <c r="U121" s="185" t="str">
        <f t="shared" si="57"/>
        <v/>
      </c>
      <c r="V121" s="185" t="str">
        <f t="shared" si="57"/>
        <v/>
      </c>
      <c r="W121" s="185" t="str">
        <f t="shared" si="57"/>
        <v/>
      </c>
      <c r="X121" s="185" t="str">
        <f t="shared" si="57"/>
        <v/>
      </c>
      <c r="Y121" s="185" t="str">
        <f t="shared" si="57"/>
        <v/>
      </c>
      <c r="Z121" s="185" t="str">
        <f t="shared" si="57"/>
        <v/>
      </c>
      <c r="AA121" s="185">
        <f t="shared" si="57"/>
        <v>0.5</v>
      </c>
      <c r="AB121" s="185">
        <f t="shared" si="57"/>
        <v>76</v>
      </c>
      <c r="AC121" s="185">
        <f t="shared" si="57"/>
        <v>11.5</v>
      </c>
      <c r="AD121" s="33" t="str">
        <f t="shared" si="57"/>
        <v/>
      </c>
      <c r="AE121" s="33">
        <f t="shared" si="57"/>
        <v>1.5</v>
      </c>
      <c r="AF121" s="33" t="str">
        <f t="shared" si="57"/>
        <v/>
      </c>
      <c r="AG121" s="33" t="str">
        <f t="shared" si="57"/>
        <v/>
      </c>
      <c r="AH121" s="33" t="str">
        <f t="shared" si="57"/>
        <v/>
      </c>
      <c r="AI121" s="33" t="str">
        <f t="shared" si="57"/>
        <v/>
      </c>
      <c r="AJ121" s="33" t="str">
        <f t="shared" si="57"/>
        <v/>
      </c>
      <c r="AK121" s="185" t="str">
        <f t="shared" si="57"/>
        <v/>
      </c>
      <c r="AL121" s="33" t="str">
        <f t="shared" si="57"/>
        <v/>
      </c>
      <c r="AM121" s="185">
        <f t="shared" si="57"/>
        <v>1.5</v>
      </c>
      <c r="AN121" s="185" t="str">
        <f t="shared" si="57"/>
        <v/>
      </c>
      <c r="AO121" s="185">
        <f t="shared" si="57"/>
        <v>0.5</v>
      </c>
      <c r="AP121" s="33" t="str">
        <f t="shared" si="57"/>
        <v/>
      </c>
      <c r="AQ121" s="185" t="str">
        <f t="shared" si="57"/>
        <v/>
      </c>
      <c r="AR121" s="185" t="str">
        <f t="shared" si="57"/>
        <v/>
      </c>
      <c r="AS121" s="185" t="str">
        <f t="shared" si="57"/>
        <v/>
      </c>
      <c r="AT121" s="185" t="str">
        <f t="shared" si="57"/>
        <v/>
      </c>
      <c r="AW121" s="185">
        <f t="shared" si="50"/>
        <v>11</v>
      </c>
      <c r="AX121" s="185">
        <f t="shared" si="51"/>
        <v>413.5</v>
      </c>
      <c r="AY121" s="186">
        <f t="shared" si="52"/>
        <v>0.47826086956521741</v>
      </c>
      <c r="AZ121" s="186">
        <f t="shared" si="53"/>
        <v>17.978260869565219</v>
      </c>
      <c r="BA121" s="185">
        <f>(BA120+BA122)/2</f>
        <v>60</v>
      </c>
      <c r="BB121" s="185">
        <f>BA121-BA123</f>
        <v>25</v>
      </c>
    </row>
    <row r="122" spans="1:54" s="33" customFormat="1" ht="15" hidden="1" customHeight="1" x14ac:dyDescent="0.25">
      <c r="A122" s="33" t="s">
        <v>78</v>
      </c>
      <c r="B122" s="34" t="s">
        <v>136</v>
      </c>
      <c r="C122" s="62">
        <v>51</v>
      </c>
      <c r="D122" s="33" t="str">
        <f>IF(SUM(G122:AV122)&gt;0,"geteld","")</f>
        <v>geteld</v>
      </c>
      <c r="E122" s="34" t="str">
        <f>VLOOKUP(A122,Qgis_export!$J$1:$L$161,3,FALSE)</f>
        <v>ZO</v>
      </c>
      <c r="F122" s="33">
        <v>23</v>
      </c>
      <c r="H122" s="33">
        <v>3</v>
      </c>
      <c r="I122" s="33">
        <f>G122+H122</f>
        <v>3</v>
      </c>
      <c r="L122" s="73">
        <f>SUM(I122,J122,K122,M122)</f>
        <v>350</v>
      </c>
      <c r="M122" s="33">
        <v>347</v>
      </c>
      <c r="N122" s="33">
        <v>3</v>
      </c>
      <c r="O122" s="33">
        <v>10</v>
      </c>
      <c r="P122" s="33">
        <v>65</v>
      </c>
      <c r="Q122" s="33">
        <v>6</v>
      </c>
      <c r="R122" s="33">
        <v>8</v>
      </c>
      <c r="X122" s="37"/>
      <c r="AA122" s="33">
        <v>1</v>
      </c>
      <c r="AB122" s="33">
        <v>122</v>
      </c>
      <c r="AC122" s="33">
        <v>2</v>
      </c>
      <c r="AE122" s="33">
        <v>2</v>
      </c>
      <c r="AM122" s="33">
        <v>2</v>
      </c>
      <c r="AT122" s="84"/>
      <c r="AV122" s="84">
        <v>5</v>
      </c>
      <c r="AW122" s="3">
        <f t="shared" si="50"/>
        <v>10</v>
      </c>
      <c r="AX122" s="84">
        <f t="shared" si="51"/>
        <v>569</v>
      </c>
      <c r="AY122" s="95">
        <f t="shared" si="52"/>
        <v>0.43478260869565216</v>
      </c>
      <c r="AZ122" s="96">
        <f t="shared" si="53"/>
        <v>24.739130434782609</v>
      </c>
      <c r="BA122" s="123">
        <f>IFERROR(VLOOKUP(A122,'bedekking kruiden'!$A$1:$D$45,4,FALSE),"")</f>
        <v>60</v>
      </c>
    </row>
    <row r="123" spans="1:54" s="38" customFormat="1" ht="15" customHeight="1" x14ac:dyDescent="0.25">
      <c r="A123" s="38" t="s">
        <v>502</v>
      </c>
      <c r="B123" s="39" t="s">
        <v>136</v>
      </c>
      <c r="C123" s="66"/>
      <c r="E123" s="39" t="s">
        <v>178</v>
      </c>
      <c r="F123" s="83">
        <v>23</v>
      </c>
      <c r="L123" s="183">
        <f t="shared" ref="L123:AT123" si="58">IF(((L119+L124)/2)=0,"",((L119+L124)/2))</f>
        <v>164.5</v>
      </c>
      <c r="M123" s="38">
        <f t="shared" si="58"/>
        <v>163.5</v>
      </c>
      <c r="N123" s="183">
        <f t="shared" si="58"/>
        <v>2</v>
      </c>
      <c r="O123" s="183">
        <f t="shared" si="58"/>
        <v>2</v>
      </c>
      <c r="P123" s="183">
        <f t="shared" si="58"/>
        <v>21</v>
      </c>
      <c r="Q123" s="183">
        <f t="shared" si="58"/>
        <v>1</v>
      </c>
      <c r="R123" s="183">
        <f t="shared" si="58"/>
        <v>1.5</v>
      </c>
      <c r="S123" s="183" t="str">
        <f t="shared" si="58"/>
        <v/>
      </c>
      <c r="T123" s="183" t="str">
        <f t="shared" si="58"/>
        <v/>
      </c>
      <c r="U123" s="183" t="str">
        <f t="shared" si="58"/>
        <v/>
      </c>
      <c r="V123" s="183" t="str">
        <f t="shared" si="58"/>
        <v/>
      </c>
      <c r="W123" s="183" t="str">
        <f t="shared" si="58"/>
        <v/>
      </c>
      <c r="X123" s="183" t="str">
        <f t="shared" si="58"/>
        <v/>
      </c>
      <c r="Y123" s="183" t="str">
        <f t="shared" si="58"/>
        <v/>
      </c>
      <c r="Z123" s="183" t="str">
        <f t="shared" si="58"/>
        <v/>
      </c>
      <c r="AA123" s="183">
        <f t="shared" si="58"/>
        <v>1</v>
      </c>
      <c r="AB123" s="183">
        <f t="shared" si="58"/>
        <v>96</v>
      </c>
      <c r="AC123" s="183">
        <f t="shared" si="58"/>
        <v>7.5</v>
      </c>
      <c r="AD123" s="38" t="str">
        <f t="shared" si="58"/>
        <v/>
      </c>
      <c r="AE123" s="38">
        <f t="shared" si="58"/>
        <v>1</v>
      </c>
      <c r="AF123" s="38" t="str">
        <f t="shared" si="58"/>
        <v/>
      </c>
      <c r="AG123" s="38" t="str">
        <f t="shared" si="58"/>
        <v/>
      </c>
      <c r="AH123" s="38" t="str">
        <f t="shared" si="58"/>
        <v/>
      </c>
      <c r="AI123" s="38" t="str">
        <f t="shared" si="58"/>
        <v/>
      </c>
      <c r="AJ123" s="38" t="str">
        <f t="shared" si="58"/>
        <v/>
      </c>
      <c r="AK123" s="183" t="str">
        <f t="shared" si="58"/>
        <v/>
      </c>
      <c r="AL123" s="38" t="str">
        <f t="shared" si="58"/>
        <v/>
      </c>
      <c r="AM123" s="183">
        <f t="shared" si="58"/>
        <v>2</v>
      </c>
      <c r="AN123" s="183">
        <f t="shared" si="58"/>
        <v>6</v>
      </c>
      <c r="AO123" s="183" t="str">
        <f t="shared" si="58"/>
        <v/>
      </c>
      <c r="AP123" s="38" t="str">
        <f t="shared" si="58"/>
        <v/>
      </c>
      <c r="AQ123" s="183" t="str">
        <f t="shared" si="58"/>
        <v/>
      </c>
      <c r="AR123" s="183" t="str">
        <f t="shared" si="58"/>
        <v/>
      </c>
      <c r="AS123" s="183" t="str">
        <f t="shared" si="58"/>
        <v/>
      </c>
      <c r="AT123" s="183" t="str">
        <f t="shared" si="58"/>
        <v/>
      </c>
      <c r="AW123" s="183">
        <f t="shared" si="50"/>
        <v>11</v>
      </c>
      <c r="AX123" s="183">
        <f t="shared" si="51"/>
        <v>304.5</v>
      </c>
      <c r="AY123" s="184">
        <f t="shared" si="52"/>
        <v>0.47826086956521741</v>
      </c>
      <c r="AZ123" s="184">
        <f t="shared" si="53"/>
        <v>13.239130434782609</v>
      </c>
      <c r="BA123" s="183">
        <f>(BA119+BA124)/2</f>
        <v>35</v>
      </c>
      <c r="BB123" s="183"/>
    </row>
    <row r="124" spans="1:54" s="42" customFormat="1" ht="15" hidden="1" customHeight="1" x14ac:dyDescent="0.25">
      <c r="A124" s="42" t="s">
        <v>79</v>
      </c>
      <c r="B124" s="43" t="s">
        <v>136</v>
      </c>
      <c r="C124" s="60">
        <v>51</v>
      </c>
      <c r="D124" s="42" t="str">
        <f>IF(SUM(G124:AV124)&gt;0,"geteld","")</f>
        <v>geteld</v>
      </c>
      <c r="E124" s="43" t="str">
        <f>VLOOKUP(A124,Qgis_export!$J$1:$L$161,3,FALSE)</f>
        <v>C</v>
      </c>
      <c r="F124" s="42">
        <v>23</v>
      </c>
      <c r="I124" s="42">
        <f>G124+H124</f>
        <v>0</v>
      </c>
      <c r="L124" s="75">
        <f>SUM(I124,J124,K124,M124)</f>
        <v>260</v>
      </c>
      <c r="M124" s="42">
        <v>260</v>
      </c>
      <c r="N124" s="42">
        <v>2</v>
      </c>
      <c r="O124" s="42">
        <v>4</v>
      </c>
      <c r="P124" s="42">
        <v>34</v>
      </c>
      <c r="R124" s="42">
        <v>2</v>
      </c>
      <c r="X124" s="45"/>
      <c r="AA124" s="42">
        <v>2</v>
      </c>
      <c r="AB124" s="42">
        <v>84</v>
      </c>
      <c r="AC124" s="42">
        <v>7</v>
      </c>
      <c r="AE124" s="42">
        <v>2</v>
      </c>
      <c r="AN124" s="42">
        <v>12</v>
      </c>
      <c r="AT124" s="87"/>
      <c r="AV124" s="87">
        <v>4</v>
      </c>
      <c r="AW124" s="42">
        <f t="shared" si="50"/>
        <v>9</v>
      </c>
      <c r="AX124" s="87">
        <f t="shared" si="51"/>
        <v>407</v>
      </c>
      <c r="AY124" s="99">
        <f t="shared" si="52"/>
        <v>0.39130434782608697</v>
      </c>
      <c r="AZ124" s="100">
        <f t="shared" si="53"/>
        <v>17.695652173913043</v>
      </c>
      <c r="BA124" s="126">
        <f>IFERROR(VLOOKUP(A124,'bedekking kruiden'!$A$1:$D$45,4,FALSE),"")</f>
        <v>20</v>
      </c>
    </row>
    <row r="125" spans="1:54" s="4" customFormat="1" hidden="1" x14ac:dyDescent="0.25">
      <c r="A125" s="42" t="s">
        <v>86</v>
      </c>
      <c r="B125" s="43" t="s">
        <v>138</v>
      </c>
      <c r="C125" s="44">
        <v>14</v>
      </c>
      <c r="D125" s="42" t="str">
        <f>IF(SUM(G125:AV125)&gt;0,"geteld","")</f>
        <v>geteld</v>
      </c>
      <c r="E125" s="43" t="str">
        <f>VLOOKUP(A125,Qgis_export!$J$1:$L$161,3,FALSE)</f>
        <v>C</v>
      </c>
      <c r="F125" s="42">
        <v>25</v>
      </c>
      <c r="G125" s="42"/>
      <c r="H125" s="42"/>
      <c r="I125" s="42"/>
      <c r="J125" s="42"/>
      <c r="K125" s="42"/>
      <c r="L125" s="72">
        <f>SUM(I125,J125,K125,M125)</f>
        <v>11</v>
      </c>
      <c r="M125" s="42">
        <v>11</v>
      </c>
      <c r="N125" s="38">
        <v>1</v>
      </c>
      <c r="O125" s="38"/>
      <c r="P125" s="38">
        <v>3</v>
      </c>
      <c r="Q125" s="38"/>
      <c r="R125" s="38"/>
      <c r="S125" s="38"/>
      <c r="T125" s="38"/>
      <c r="U125" s="38"/>
      <c r="V125" s="38"/>
      <c r="W125" s="38"/>
      <c r="X125" s="41"/>
      <c r="Y125" s="38"/>
      <c r="Z125" s="38"/>
      <c r="AA125" s="38"/>
      <c r="AB125" s="38">
        <v>84</v>
      </c>
      <c r="AC125" s="38"/>
      <c r="AD125" s="42"/>
      <c r="AE125" s="42"/>
      <c r="AF125" s="42"/>
      <c r="AG125" s="42"/>
      <c r="AH125" s="42"/>
      <c r="AI125" s="42"/>
      <c r="AJ125" s="42"/>
      <c r="AK125" s="38"/>
      <c r="AL125" s="42"/>
      <c r="AM125" s="38"/>
      <c r="AN125" s="38"/>
      <c r="AO125" s="38"/>
      <c r="AP125" s="42"/>
      <c r="AQ125" s="38"/>
      <c r="AR125" s="38"/>
      <c r="AS125" s="38"/>
      <c r="AT125" s="83"/>
      <c r="AU125" s="42"/>
      <c r="AV125" s="87"/>
      <c r="AW125" s="4">
        <f t="shared" si="50"/>
        <v>4</v>
      </c>
      <c r="AX125" s="83">
        <f t="shared" si="51"/>
        <v>99</v>
      </c>
      <c r="AY125" s="4">
        <f t="shared" si="52"/>
        <v>0.16</v>
      </c>
      <c r="AZ125" s="83"/>
      <c r="BA125" s="122"/>
    </row>
    <row r="126" spans="1:54" s="111" customFormat="1" x14ac:dyDescent="0.25">
      <c r="A126" s="169" t="s">
        <v>651</v>
      </c>
      <c r="B126" s="169"/>
      <c r="E126" s="169"/>
      <c r="F126" s="180"/>
      <c r="G126" s="111">
        <v>65</v>
      </c>
      <c r="L126" s="163">
        <f t="shared" ref="L126:AX126" si="59">SUM(L127,L128)</f>
        <v>2112.25</v>
      </c>
      <c r="M126" s="112">
        <f t="shared" si="59"/>
        <v>1835.25</v>
      </c>
      <c r="N126" s="164">
        <f t="shared" si="59"/>
        <v>385</v>
      </c>
      <c r="O126" s="164">
        <f t="shared" si="59"/>
        <v>481</v>
      </c>
      <c r="P126" s="164">
        <f t="shared" si="59"/>
        <v>467.25</v>
      </c>
      <c r="Q126" s="164">
        <f t="shared" si="59"/>
        <v>120.75</v>
      </c>
      <c r="R126" s="164">
        <f t="shared" si="59"/>
        <v>38.5</v>
      </c>
      <c r="S126" s="164">
        <f t="shared" si="59"/>
        <v>37.5</v>
      </c>
      <c r="T126" s="164">
        <f t="shared" si="59"/>
        <v>25.5</v>
      </c>
      <c r="U126" s="164">
        <f t="shared" si="59"/>
        <v>5.5</v>
      </c>
      <c r="V126" s="164">
        <f t="shared" si="59"/>
        <v>2</v>
      </c>
      <c r="W126" s="164">
        <f t="shared" si="59"/>
        <v>0.5</v>
      </c>
      <c r="X126" s="164">
        <f t="shared" si="59"/>
        <v>1</v>
      </c>
      <c r="Y126" s="164">
        <f t="shared" si="59"/>
        <v>9.5</v>
      </c>
      <c r="Z126" s="164">
        <f t="shared" si="59"/>
        <v>26.25</v>
      </c>
      <c r="AA126" s="164">
        <f t="shared" si="59"/>
        <v>13</v>
      </c>
      <c r="AB126" s="164">
        <f t="shared" si="59"/>
        <v>3772.75</v>
      </c>
      <c r="AC126" s="163">
        <f t="shared" si="59"/>
        <v>771.5</v>
      </c>
      <c r="AD126" s="112">
        <f t="shared" si="59"/>
        <v>5.75</v>
      </c>
      <c r="AE126" s="112">
        <f t="shared" si="59"/>
        <v>16.75</v>
      </c>
      <c r="AF126" s="112">
        <f t="shared" si="59"/>
        <v>2.75</v>
      </c>
      <c r="AG126" s="112">
        <f t="shared" si="59"/>
        <v>36.5</v>
      </c>
      <c r="AH126" s="112">
        <f t="shared" si="59"/>
        <v>1</v>
      </c>
      <c r="AI126" s="112">
        <f t="shared" si="59"/>
        <v>2.5</v>
      </c>
      <c r="AJ126" s="112">
        <f t="shared" si="59"/>
        <v>1.5</v>
      </c>
      <c r="AK126" s="163">
        <f t="shared" si="59"/>
        <v>58</v>
      </c>
      <c r="AL126" s="112">
        <f t="shared" si="59"/>
        <v>0.25</v>
      </c>
      <c r="AM126" s="164">
        <f t="shared" si="59"/>
        <v>19.75</v>
      </c>
      <c r="AN126" s="164">
        <f t="shared" si="59"/>
        <v>14.5</v>
      </c>
      <c r="AO126" s="163">
        <f t="shared" si="59"/>
        <v>13.75</v>
      </c>
      <c r="AP126" s="112">
        <f t="shared" si="59"/>
        <v>120</v>
      </c>
      <c r="AQ126" s="164">
        <f t="shared" si="59"/>
        <v>9.5</v>
      </c>
      <c r="AR126" s="164">
        <f t="shared" si="59"/>
        <v>4</v>
      </c>
      <c r="AS126" s="164">
        <f t="shared" si="59"/>
        <v>63.25</v>
      </c>
      <c r="AT126" s="163">
        <f t="shared" si="59"/>
        <v>117</v>
      </c>
      <c r="AU126" s="112">
        <f t="shared" si="59"/>
        <v>13.5</v>
      </c>
      <c r="AV126" s="112">
        <f t="shared" si="59"/>
        <v>0</v>
      </c>
      <c r="AW126" s="164">
        <f t="shared" si="59"/>
        <v>456</v>
      </c>
      <c r="AX126" s="163">
        <f t="shared" si="59"/>
        <v>8569.5</v>
      </c>
      <c r="AY126" s="163">
        <f t="shared" ref="AY126:AZ126" si="60">SUM(AY127,AY128)</f>
        <v>23.247304766844408</v>
      </c>
      <c r="AZ126" s="163">
        <f t="shared" si="60"/>
        <v>428.50029316804256</v>
      </c>
      <c r="BA126" s="163"/>
      <c r="BB126" s="163"/>
    </row>
    <row r="127" spans="1:54" s="114" customFormat="1" x14ac:dyDescent="0.25">
      <c r="A127" s="114" t="s">
        <v>649</v>
      </c>
      <c r="F127" s="181"/>
      <c r="G127" s="114">
        <v>65</v>
      </c>
      <c r="L127" s="112">
        <f t="shared" ref="L127:AZ127" si="61">SUM(L9,L15,L17,L21,L24,L32,L33,L35,L44,L47,L53,L62,L65,L72,L77,L83,L92,L103,L111,L116,L121)</f>
        <v>1375.75</v>
      </c>
      <c r="M127" s="112">
        <f t="shared" si="61"/>
        <v>1184.75</v>
      </c>
      <c r="N127" s="112">
        <f t="shared" si="61"/>
        <v>286.5</v>
      </c>
      <c r="O127" s="112">
        <f t="shared" si="61"/>
        <v>394.75</v>
      </c>
      <c r="P127" s="112">
        <f t="shared" si="61"/>
        <v>257</v>
      </c>
      <c r="Q127" s="112">
        <f t="shared" si="61"/>
        <v>76.75</v>
      </c>
      <c r="R127" s="112">
        <f t="shared" si="61"/>
        <v>24.5</v>
      </c>
      <c r="S127" s="112">
        <f t="shared" si="61"/>
        <v>13.5</v>
      </c>
      <c r="T127" s="112">
        <f t="shared" si="61"/>
        <v>11.5</v>
      </c>
      <c r="U127" s="112">
        <f t="shared" si="61"/>
        <v>2</v>
      </c>
      <c r="V127" s="112">
        <f t="shared" si="61"/>
        <v>2</v>
      </c>
      <c r="W127" s="112">
        <f t="shared" si="61"/>
        <v>0.5</v>
      </c>
      <c r="X127" s="112">
        <f t="shared" si="61"/>
        <v>1</v>
      </c>
      <c r="Y127" s="112">
        <f t="shared" si="61"/>
        <v>9</v>
      </c>
      <c r="Z127" s="112">
        <f t="shared" si="61"/>
        <v>18.5</v>
      </c>
      <c r="AA127" s="112">
        <f t="shared" si="61"/>
        <v>4</v>
      </c>
      <c r="AB127" s="112">
        <f t="shared" si="61"/>
        <v>2178.5</v>
      </c>
      <c r="AC127" s="112">
        <f t="shared" si="61"/>
        <v>413</v>
      </c>
      <c r="AD127" s="112">
        <f t="shared" si="61"/>
        <v>2</v>
      </c>
      <c r="AE127" s="112">
        <f t="shared" si="61"/>
        <v>12</v>
      </c>
      <c r="AF127" s="112">
        <f t="shared" si="61"/>
        <v>2</v>
      </c>
      <c r="AG127" s="112">
        <f t="shared" si="61"/>
        <v>26.5</v>
      </c>
      <c r="AH127" s="112">
        <f t="shared" si="61"/>
        <v>1</v>
      </c>
      <c r="AI127" s="112">
        <f t="shared" si="61"/>
        <v>2</v>
      </c>
      <c r="AJ127" s="112">
        <f t="shared" si="61"/>
        <v>1.5</v>
      </c>
      <c r="AK127" s="112">
        <f t="shared" si="61"/>
        <v>53</v>
      </c>
      <c r="AL127" s="112">
        <f t="shared" si="61"/>
        <v>0.25</v>
      </c>
      <c r="AM127" s="112">
        <f t="shared" si="61"/>
        <v>6.5</v>
      </c>
      <c r="AN127" s="112">
        <f t="shared" si="61"/>
        <v>1.5</v>
      </c>
      <c r="AO127" s="112">
        <f t="shared" si="61"/>
        <v>6.25</v>
      </c>
      <c r="AP127" s="112">
        <f t="shared" si="61"/>
        <v>71.5</v>
      </c>
      <c r="AQ127" s="112">
        <f t="shared" si="61"/>
        <v>2.5</v>
      </c>
      <c r="AR127" s="112">
        <f t="shared" si="61"/>
        <v>1.5</v>
      </c>
      <c r="AS127" s="112">
        <f t="shared" si="61"/>
        <v>18</v>
      </c>
      <c r="AT127" s="112">
        <f t="shared" si="61"/>
        <v>86.25</v>
      </c>
      <c r="AU127" s="112">
        <f t="shared" si="61"/>
        <v>9.5</v>
      </c>
      <c r="AV127" s="112">
        <f t="shared" si="61"/>
        <v>0</v>
      </c>
      <c r="AW127" s="112">
        <f t="shared" si="61"/>
        <v>232</v>
      </c>
      <c r="AX127" s="112">
        <f t="shared" si="61"/>
        <v>5244.25</v>
      </c>
      <c r="AY127" s="112">
        <f t="shared" si="61"/>
        <v>11.868671005039293</v>
      </c>
      <c r="AZ127" s="112">
        <f t="shared" si="61"/>
        <v>268.42081631923065</v>
      </c>
      <c r="BA127" s="163"/>
      <c r="BB127" s="163"/>
    </row>
    <row r="128" spans="1:54" s="111" customFormat="1" x14ac:dyDescent="0.25">
      <c r="A128" s="111" t="s">
        <v>650</v>
      </c>
      <c r="F128" s="182"/>
      <c r="G128" s="111">
        <v>65</v>
      </c>
      <c r="L128" s="112">
        <f t="shared" ref="L128:AZ128" si="62">SUM(L6,L12,L18,L19,L27,L30,L31,L38,L41,L50,L56,L59,L68,L86,L74,L80,L89,L106,L108,L113,L123)</f>
        <v>736.5</v>
      </c>
      <c r="M128" s="112">
        <f t="shared" si="62"/>
        <v>650.5</v>
      </c>
      <c r="N128" s="112">
        <f t="shared" si="62"/>
        <v>98.5</v>
      </c>
      <c r="O128" s="112">
        <f t="shared" si="62"/>
        <v>86.25</v>
      </c>
      <c r="P128" s="112">
        <f t="shared" si="62"/>
        <v>210.25</v>
      </c>
      <c r="Q128" s="112">
        <f t="shared" si="62"/>
        <v>44</v>
      </c>
      <c r="R128" s="112">
        <f t="shared" si="62"/>
        <v>14</v>
      </c>
      <c r="S128" s="112">
        <f t="shared" si="62"/>
        <v>24</v>
      </c>
      <c r="T128" s="112">
        <f t="shared" si="62"/>
        <v>14</v>
      </c>
      <c r="U128" s="112">
        <f t="shared" si="62"/>
        <v>3.5</v>
      </c>
      <c r="V128" s="112">
        <f t="shared" si="62"/>
        <v>0</v>
      </c>
      <c r="W128" s="112">
        <f t="shared" si="62"/>
        <v>0</v>
      </c>
      <c r="X128" s="112">
        <f t="shared" si="62"/>
        <v>0</v>
      </c>
      <c r="Y128" s="112">
        <f t="shared" si="62"/>
        <v>0.5</v>
      </c>
      <c r="Z128" s="112">
        <f t="shared" si="62"/>
        <v>7.75</v>
      </c>
      <c r="AA128" s="112">
        <f t="shared" si="62"/>
        <v>9</v>
      </c>
      <c r="AB128" s="112">
        <f t="shared" si="62"/>
        <v>1594.25</v>
      </c>
      <c r="AC128" s="112">
        <f t="shared" si="62"/>
        <v>358.5</v>
      </c>
      <c r="AD128" s="112">
        <f t="shared" si="62"/>
        <v>3.75</v>
      </c>
      <c r="AE128" s="112">
        <f t="shared" si="62"/>
        <v>4.75</v>
      </c>
      <c r="AF128" s="112">
        <f t="shared" si="62"/>
        <v>0.75</v>
      </c>
      <c r="AG128" s="112">
        <f t="shared" si="62"/>
        <v>10</v>
      </c>
      <c r="AH128" s="112">
        <f t="shared" si="62"/>
        <v>0</v>
      </c>
      <c r="AI128" s="112">
        <f t="shared" si="62"/>
        <v>0.5</v>
      </c>
      <c r="AJ128" s="112">
        <f t="shared" si="62"/>
        <v>0</v>
      </c>
      <c r="AK128" s="112">
        <f t="shared" si="62"/>
        <v>5</v>
      </c>
      <c r="AL128" s="112">
        <f t="shared" si="62"/>
        <v>0</v>
      </c>
      <c r="AM128" s="112">
        <f t="shared" si="62"/>
        <v>13.25</v>
      </c>
      <c r="AN128" s="112">
        <f t="shared" si="62"/>
        <v>13</v>
      </c>
      <c r="AO128" s="112">
        <f t="shared" si="62"/>
        <v>7.5</v>
      </c>
      <c r="AP128" s="112">
        <f t="shared" si="62"/>
        <v>48.5</v>
      </c>
      <c r="AQ128" s="112">
        <f t="shared" si="62"/>
        <v>7</v>
      </c>
      <c r="AR128" s="112">
        <f t="shared" si="62"/>
        <v>2.5</v>
      </c>
      <c r="AS128" s="112">
        <f t="shared" si="62"/>
        <v>45.25</v>
      </c>
      <c r="AT128" s="112">
        <f t="shared" si="62"/>
        <v>30.75</v>
      </c>
      <c r="AU128" s="112">
        <f t="shared" si="62"/>
        <v>4</v>
      </c>
      <c r="AV128" s="112">
        <f t="shared" si="62"/>
        <v>0</v>
      </c>
      <c r="AW128" s="112">
        <f t="shared" si="62"/>
        <v>224</v>
      </c>
      <c r="AX128" s="112">
        <f t="shared" si="62"/>
        <v>3325.25</v>
      </c>
      <c r="AY128" s="112">
        <f t="shared" si="62"/>
        <v>11.378633761805116</v>
      </c>
      <c r="AZ128" s="112">
        <f t="shared" si="62"/>
        <v>160.07947684881191</v>
      </c>
      <c r="BA128" s="163"/>
      <c r="BB128" s="163"/>
    </row>
    <row r="129" spans="6:54" hidden="1" x14ac:dyDescent="0.25">
      <c r="F129"/>
      <c r="G129">
        <v>66</v>
      </c>
      <c r="BB129"/>
    </row>
    <row r="132" spans="6:54" x14ac:dyDescent="0.25">
      <c r="G132">
        <f>SUM(G126:G129)</f>
        <v>261</v>
      </c>
    </row>
    <row r="134" spans="6:54" x14ac:dyDescent="0.25">
      <c r="AY134" t="s">
        <v>677</v>
      </c>
      <c r="AZ134" s="78" t="s">
        <v>675</v>
      </c>
      <c r="BA134" s="120" t="s">
        <v>676</v>
      </c>
      <c r="BB134" s="120" t="s">
        <v>645</v>
      </c>
    </row>
    <row r="135" spans="6:54" x14ac:dyDescent="0.25">
      <c r="AY135">
        <v>13</v>
      </c>
      <c r="AZ135" s="78">
        <f>MIN(AW24:AW32,AW47:AW50)</f>
        <v>3</v>
      </c>
      <c r="BA135" s="120">
        <f>MIN(AX24:AX32,AX47:AX50)</f>
        <v>5</v>
      </c>
    </row>
    <row r="136" spans="6:54" x14ac:dyDescent="0.25">
      <c r="AY136">
        <v>14</v>
      </c>
      <c r="AZ136" s="78">
        <f>MIN(AW35:AW38,AW113:AW116)</f>
        <v>5</v>
      </c>
      <c r="BA136" s="120">
        <f>MIN(AX35:AX38,AX113:AX116)</f>
        <v>38</v>
      </c>
    </row>
    <row r="137" spans="6:54" x14ac:dyDescent="0.25">
      <c r="AY137">
        <v>17</v>
      </c>
      <c r="AZ137" s="78">
        <f>MIN(AW6:AW15)</f>
        <v>5</v>
      </c>
      <c r="BA137" s="120">
        <f>MIN(AX6:AX15)</f>
        <v>128</v>
      </c>
    </row>
    <row r="138" spans="6:54" x14ac:dyDescent="0.25">
      <c r="AY138">
        <v>21</v>
      </c>
      <c r="AZ138" s="78">
        <f>MIN(AW41:AW44,AW53:AW56,AW77:AW86)</f>
        <v>7</v>
      </c>
      <c r="BA138" s="120">
        <f>MIN(AX41:AX44,AX53:AX56,AX77:AX86)</f>
        <v>113</v>
      </c>
    </row>
    <row r="139" spans="6:54" x14ac:dyDescent="0.25">
      <c r="AY139">
        <v>22</v>
      </c>
      <c r="AZ139" s="78">
        <f>MIN(AW59:AW74)</f>
        <v>7</v>
      </c>
      <c r="BA139" s="120">
        <f>MIN(AX59:AX74)</f>
        <v>63</v>
      </c>
      <c r="BB139" s="120" t="s">
        <v>645</v>
      </c>
    </row>
    <row r="140" spans="6:54" x14ac:dyDescent="0.25">
      <c r="AY140">
        <v>23</v>
      </c>
      <c r="AZ140" s="78">
        <f>MIN(AW17:AW21,AW121:AW123)</f>
        <v>4</v>
      </c>
      <c r="BA140" s="120">
        <f>MIN(AX17:AX21,AX121:AX123)</f>
        <v>50</v>
      </c>
    </row>
    <row r="141" spans="6:54" x14ac:dyDescent="0.25">
      <c r="AY141">
        <v>25</v>
      </c>
      <c r="AZ141" s="78">
        <f>MIN(AW103:AW106)</f>
        <v>7</v>
      </c>
      <c r="BA141" s="120">
        <f>MIN(AX103:AX106)</f>
        <v>91</v>
      </c>
    </row>
    <row r="142" spans="6:54" x14ac:dyDescent="0.25">
      <c r="AY142">
        <v>39</v>
      </c>
      <c r="AZ142" s="78">
        <f>MIN(AW89:AW92,AW108:AW111)</f>
        <v>10</v>
      </c>
      <c r="BA142" s="120">
        <f>MIN(AX89:AX92,AX108:AX111)</f>
        <v>154.5</v>
      </c>
    </row>
    <row r="217" spans="14:14" x14ac:dyDescent="0.25">
      <c r="N217" t="s">
        <v>674</v>
      </c>
    </row>
  </sheetData>
  <autoFilter ref="A4:BA129" xr:uid="{00000000-0009-0000-0000-000000000000}">
    <filterColumn colId="0">
      <filters>
        <filter val="Aantal aangetroffen gebieden per soort"/>
        <filter val="BW-B"/>
        <filter val="BW-C"/>
        <filter val="DH-B"/>
        <filter val="DH-C"/>
        <filter val="EH-A"/>
        <filter val="GV-A"/>
        <filter val="LB-B"/>
        <filter val="LB-D"/>
        <filter val="LB-E"/>
        <filter val="LH-A"/>
        <filter val="LH-B"/>
        <filter val="LO-A"/>
        <filter val="LZ-A"/>
        <filter val="LZ-B"/>
        <filter val="LZ-C"/>
        <filter val="ME-B"/>
        <filter val="SB-A"/>
        <filter val="Som (totaal aantal individuen per soortgroep controle"/>
        <filter val="Som (totaal aantal individuen per soortgroep maatregel"/>
        <filter val="Som (totaal aantal individuen per soortgroep)"/>
        <filter val="WA-A"/>
        <filter val="WN-A"/>
      </filters>
    </filterColumn>
    <sortState xmlns:xlrd2="http://schemas.microsoft.com/office/spreadsheetml/2017/richdata2" ref="A6:BA128">
      <sortCondition ref="B4:B129"/>
    </sortState>
  </autoFilter>
  <phoneticPr fontId="7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FD04-8F8E-4DC1-B867-1BF1482D9647}">
  <dimension ref="A1:AJ47"/>
  <sheetViews>
    <sheetView workbookViewId="0">
      <selection activeCell="E52" sqref="E52"/>
    </sheetView>
  </sheetViews>
  <sheetFormatPr defaultRowHeight="15" x14ac:dyDescent="0.25"/>
  <cols>
    <col min="1" max="1" width="6.28515625" customWidth="1"/>
    <col min="2" max="2" width="21.85546875" customWidth="1"/>
    <col min="3" max="3" width="3.5703125" customWidth="1"/>
    <col min="4" max="4" width="19.42578125" customWidth="1"/>
    <col min="5" max="5" width="5.7109375" customWidth="1"/>
    <col min="6" max="6" width="5.28515625" customWidth="1"/>
    <col min="7" max="7" width="5" customWidth="1"/>
    <col min="8" max="8" width="4.42578125" customWidth="1"/>
    <col min="9" max="9" width="4.5703125" customWidth="1"/>
    <col min="10" max="10" width="4.42578125" customWidth="1"/>
    <col min="11" max="11" width="3.140625" customWidth="1"/>
    <col min="12" max="12" width="3.85546875" customWidth="1"/>
    <col min="13" max="13" width="3.42578125" customWidth="1"/>
    <col min="14" max="14" width="3" customWidth="1"/>
    <col min="15" max="15" width="2.85546875" customWidth="1"/>
    <col min="16" max="16" width="3" customWidth="1"/>
    <col min="17" max="17" width="2.85546875" customWidth="1"/>
    <col min="18" max="18" width="3.7109375" customWidth="1"/>
    <col min="19" max="19" width="3.85546875" customWidth="1"/>
    <col min="20" max="20" width="5.7109375" customWidth="1"/>
    <col min="21" max="21" width="6.28515625" customWidth="1"/>
    <col min="22" max="22" width="4.5703125" customWidth="1"/>
    <col min="23" max="23" width="3" customWidth="1"/>
    <col min="24" max="24" width="3.28515625" customWidth="1"/>
    <col min="25" max="25" width="3" customWidth="1"/>
    <col min="26" max="26" width="3.28515625" customWidth="1"/>
    <col min="27" max="27" width="3.5703125" customWidth="1"/>
    <col min="28" max="28" width="3" customWidth="1"/>
    <col min="29" max="29" width="4.5703125" customWidth="1"/>
    <col min="30" max="30" width="5" customWidth="1"/>
    <col min="31" max="31" width="5.140625" customWidth="1"/>
    <col min="32" max="32" width="5" customWidth="1"/>
    <col min="33" max="33" width="5.85546875" customWidth="1"/>
    <col min="34" max="34" width="4.42578125" customWidth="1"/>
    <col min="35" max="35" width="4.140625" customWidth="1"/>
  </cols>
  <sheetData>
    <row r="1" spans="1:35" ht="18.75" x14ac:dyDescent="0.3">
      <c r="E1" s="71"/>
      <c r="P1" s="28"/>
      <c r="AC1" s="78"/>
    </row>
    <row r="2" spans="1:35" ht="74.25" x14ac:dyDescent="0.3">
      <c r="A2" s="16"/>
      <c r="B2" s="16"/>
      <c r="C2" s="17"/>
      <c r="D2" s="17"/>
      <c r="E2" s="131"/>
      <c r="F2" s="132" t="s">
        <v>93</v>
      </c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2"/>
      <c r="R2" s="132"/>
      <c r="S2" s="134" t="s">
        <v>113</v>
      </c>
      <c r="T2" s="135"/>
      <c r="U2" s="136" t="s">
        <v>679</v>
      </c>
      <c r="V2" s="137" t="s">
        <v>25</v>
      </c>
      <c r="W2" s="138" t="s">
        <v>681</v>
      </c>
      <c r="X2" s="138" t="s">
        <v>683</v>
      </c>
      <c r="Y2" s="138" t="s">
        <v>680</v>
      </c>
      <c r="Z2" s="138" t="s">
        <v>682</v>
      </c>
      <c r="AA2" s="138"/>
      <c r="AB2" s="139"/>
      <c r="AC2" s="139"/>
      <c r="AD2" s="140" t="s">
        <v>152</v>
      </c>
      <c r="AE2" s="141"/>
      <c r="AF2" s="141"/>
      <c r="AG2" s="142"/>
      <c r="AH2" s="143"/>
      <c r="AI2" s="144"/>
    </row>
    <row r="3" spans="1:35" ht="165" x14ac:dyDescent="0.25">
      <c r="A3" s="145" t="s">
        <v>114</v>
      </c>
      <c r="B3" s="146" t="s">
        <v>26</v>
      </c>
      <c r="C3" s="145" t="s">
        <v>87</v>
      </c>
      <c r="D3" s="145" t="s">
        <v>10</v>
      </c>
      <c r="E3" s="147" t="s">
        <v>151</v>
      </c>
      <c r="F3" s="148" t="s">
        <v>16</v>
      </c>
      <c r="G3" s="148" t="s">
        <v>17</v>
      </c>
      <c r="H3" s="148" t="s">
        <v>24</v>
      </c>
      <c r="I3" s="148" t="s">
        <v>99</v>
      </c>
      <c r="J3" s="148" t="s">
        <v>92</v>
      </c>
      <c r="K3" s="148" t="s">
        <v>103</v>
      </c>
      <c r="L3" s="148" t="s">
        <v>148</v>
      </c>
      <c r="M3" s="148" t="s">
        <v>149</v>
      </c>
      <c r="N3" s="148" t="s">
        <v>104</v>
      </c>
      <c r="O3" s="148" t="s">
        <v>143</v>
      </c>
      <c r="P3" s="149" t="s">
        <v>144</v>
      </c>
      <c r="Q3" s="148" t="s">
        <v>142</v>
      </c>
      <c r="R3" s="148" t="s">
        <v>94</v>
      </c>
      <c r="S3" s="150" t="s">
        <v>102</v>
      </c>
      <c r="T3" s="151" t="s">
        <v>14</v>
      </c>
      <c r="U3" s="148" t="s">
        <v>95</v>
      </c>
      <c r="V3" s="152" t="s">
        <v>13</v>
      </c>
      <c r="W3" s="153" t="s">
        <v>12</v>
      </c>
      <c r="X3" s="154" t="s">
        <v>139</v>
      </c>
      <c r="Y3" s="155" t="s">
        <v>89</v>
      </c>
      <c r="Z3" s="156" t="s">
        <v>106</v>
      </c>
      <c r="AA3" s="157" t="s">
        <v>96</v>
      </c>
      <c r="AB3" s="158" t="s">
        <v>105</v>
      </c>
      <c r="AC3" s="159" t="s">
        <v>91</v>
      </c>
      <c r="AD3" s="160" t="s">
        <v>153</v>
      </c>
      <c r="AE3" s="161" t="s">
        <v>154</v>
      </c>
      <c r="AF3" s="162" t="s">
        <v>643</v>
      </c>
      <c r="AG3" s="161" t="s">
        <v>644</v>
      </c>
      <c r="AH3" s="130" t="s">
        <v>652</v>
      </c>
      <c r="AI3" s="130" t="s">
        <v>673</v>
      </c>
    </row>
    <row r="4" spans="1:35" x14ac:dyDescent="0.25">
      <c r="A4" s="38" t="s">
        <v>269</v>
      </c>
      <c r="B4" s="39" t="s">
        <v>117</v>
      </c>
      <c r="C4" s="39" t="s">
        <v>178</v>
      </c>
      <c r="D4" s="82">
        <v>17</v>
      </c>
      <c r="E4" s="38">
        <v>56</v>
      </c>
      <c r="F4" s="38">
        <v>10.5</v>
      </c>
      <c r="G4" s="38">
        <v>9.5</v>
      </c>
      <c r="H4" s="38">
        <v>1.5</v>
      </c>
      <c r="I4" s="38" t="s">
        <v>678</v>
      </c>
      <c r="J4" s="38">
        <v>0.5</v>
      </c>
      <c r="K4" s="38" t="s">
        <v>678</v>
      </c>
      <c r="L4" s="38" t="s">
        <v>678</v>
      </c>
      <c r="M4" s="38" t="s">
        <v>678</v>
      </c>
      <c r="N4" s="38" t="s">
        <v>678</v>
      </c>
      <c r="O4" s="38" t="s">
        <v>678</v>
      </c>
      <c r="P4" s="38" t="s">
        <v>678</v>
      </c>
      <c r="Q4" s="38" t="s">
        <v>678</v>
      </c>
      <c r="R4" s="38" t="s">
        <v>678</v>
      </c>
      <c r="S4" s="38" t="s">
        <v>678</v>
      </c>
      <c r="T4" s="38">
        <v>134</v>
      </c>
      <c r="U4" s="38" t="s">
        <v>678</v>
      </c>
      <c r="V4" s="38" t="s">
        <v>678</v>
      </c>
      <c r="W4" s="38">
        <v>1.5</v>
      </c>
      <c r="X4" s="38" t="s">
        <v>678</v>
      </c>
      <c r="Y4" s="38" t="s">
        <v>678</v>
      </c>
      <c r="Z4" s="38" t="s">
        <v>678</v>
      </c>
      <c r="AA4" s="38" t="s">
        <v>678</v>
      </c>
      <c r="AB4" s="38" t="s">
        <v>678</v>
      </c>
      <c r="AC4" s="83" t="s">
        <v>678</v>
      </c>
      <c r="AD4" s="38">
        <v>7</v>
      </c>
      <c r="AE4" s="83">
        <v>213.5</v>
      </c>
      <c r="AF4" s="92">
        <v>0.41176470588235292</v>
      </c>
      <c r="AG4" s="93">
        <v>12.558823529411764</v>
      </c>
      <c r="AH4" s="122">
        <v>30</v>
      </c>
      <c r="AI4" s="122"/>
    </row>
    <row r="5" spans="1:35" x14ac:dyDescent="0.25">
      <c r="A5" s="54" t="s">
        <v>269</v>
      </c>
      <c r="B5" s="55" t="s">
        <v>117</v>
      </c>
      <c r="C5" s="55" t="s">
        <v>173</v>
      </c>
      <c r="D5" s="85">
        <v>17</v>
      </c>
      <c r="E5" s="54">
        <v>84</v>
      </c>
      <c r="F5" s="54">
        <v>70</v>
      </c>
      <c r="G5" s="54">
        <v>24.5</v>
      </c>
      <c r="H5" s="54" t="s">
        <v>678</v>
      </c>
      <c r="I5" s="54" t="s">
        <v>678</v>
      </c>
      <c r="J5" s="54" t="s">
        <v>678</v>
      </c>
      <c r="K5" s="54" t="s">
        <v>678</v>
      </c>
      <c r="L5" s="54" t="s">
        <v>678</v>
      </c>
      <c r="M5" s="54" t="s">
        <v>678</v>
      </c>
      <c r="N5" s="54" t="s">
        <v>678</v>
      </c>
      <c r="O5" s="54" t="s">
        <v>678</v>
      </c>
      <c r="P5" s="54" t="s">
        <v>678</v>
      </c>
      <c r="Q5" s="54" t="s">
        <v>678</v>
      </c>
      <c r="R5" s="54" t="s">
        <v>678</v>
      </c>
      <c r="S5" s="54" t="s">
        <v>678</v>
      </c>
      <c r="T5" s="54">
        <v>90</v>
      </c>
      <c r="U5" s="54" t="s">
        <v>678</v>
      </c>
      <c r="V5" s="54">
        <v>6</v>
      </c>
      <c r="W5" s="54" t="s">
        <v>678</v>
      </c>
      <c r="X5" s="54" t="s">
        <v>678</v>
      </c>
      <c r="Y5" s="54">
        <v>0.5</v>
      </c>
      <c r="Z5" s="54" t="s">
        <v>678</v>
      </c>
      <c r="AA5" s="54" t="s">
        <v>678</v>
      </c>
      <c r="AB5" s="54" t="s">
        <v>678</v>
      </c>
      <c r="AC5" s="85" t="s">
        <v>678</v>
      </c>
      <c r="AD5" s="54">
        <v>6</v>
      </c>
      <c r="AE5" s="85">
        <v>275</v>
      </c>
      <c r="AF5" s="97">
        <v>0.35294117647058826</v>
      </c>
      <c r="AG5" s="98">
        <v>16.176470588235293</v>
      </c>
      <c r="AH5" s="124">
        <v>60</v>
      </c>
      <c r="AI5" s="124">
        <v>30</v>
      </c>
    </row>
    <row r="6" spans="1:35" x14ac:dyDescent="0.25">
      <c r="A6" s="38" t="s">
        <v>261</v>
      </c>
      <c r="B6" s="39" t="s">
        <v>121</v>
      </c>
      <c r="C6" s="39" t="s">
        <v>178</v>
      </c>
      <c r="D6" s="83">
        <v>17</v>
      </c>
      <c r="E6" s="38">
        <v>51</v>
      </c>
      <c r="F6" s="38">
        <v>4</v>
      </c>
      <c r="G6" s="38">
        <v>0.5</v>
      </c>
      <c r="H6" s="38">
        <v>38</v>
      </c>
      <c r="I6" s="38" t="s">
        <v>678</v>
      </c>
      <c r="J6" s="38">
        <v>0.5</v>
      </c>
      <c r="K6" s="38" t="s">
        <v>678</v>
      </c>
      <c r="L6" s="38" t="s">
        <v>678</v>
      </c>
      <c r="M6" s="38" t="s">
        <v>678</v>
      </c>
      <c r="N6" s="38" t="s">
        <v>678</v>
      </c>
      <c r="O6" s="38" t="s">
        <v>678</v>
      </c>
      <c r="P6" s="38" t="s">
        <v>678</v>
      </c>
      <c r="Q6" s="38" t="s">
        <v>678</v>
      </c>
      <c r="R6" s="38" t="s">
        <v>678</v>
      </c>
      <c r="S6" s="38" t="s">
        <v>678</v>
      </c>
      <c r="T6" s="38">
        <v>98</v>
      </c>
      <c r="U6" s="38" t="s">
        <v>678</v>
      </c>
      <c r="V6" s="38" t="s">
        <v>678</v>
      </c>
      <c r="W6" s="38" t="s">
        <v>678</v>
      </c>
      <c r="X6" s="38" t="s">
        <v>678</v>
      </c>
      <c r="Y6" s="38">
        <v>0.5</v>
      </c>
      <c r="Z6" s="38" t="s">
        <v>678</v>
      </c>
      <c r="AA6" s="38" t="s">
        <v>678</v>
      </c>
      <c r="AB6" s="38" t="s">
        <v>678</v>
      </c>
      <c r="AC6" s="83">
        <v>0.5</v>
      </c>
      <c r="AD6" s="38">
        <v>8</v>
      </c>
      <c r="AE6" s="83">
        <v>193</v>
      </c>
      <c r="AF6" s="92">
        <v>0.47058823529411764</v>
      </c>
      <c r="AG6" s="93">
        <v>11.352941176470589</v>
      </c>
      <c r="AH6" s="122">
        <v>20</v>
      </c>
      <c r="AI6" s="122"/>
    </row>
    <row r="7" spans="1:35" x14ac:dyDescent="0.25">
      <c r="A7" s="54" t="s">
        <v>261</v>
      </c>
      <c r="B7" s="55" t="s">
        <v>121</v>
      </c>
      <c r="C7" s="55" t="s">
        <v>173</v>
      </c>
      <c r="D7" s="85">
        <v>17</v>
      </c>
      <c r="E7" s="54">
        <v>69</v>
      </c>
      <c r="F7" s="54">
        <v>69.5</v>
      </c>
      <c r="G7" s="54">
        <v>9</v>
      </c>
      <c r="H7" s="54">
        <v>24</v>
      </c>
      <c r="I7" s="54" t="s">
        <v>678</v>
      </c>
      <c r="J7" s="54">
        <v>4</v>
      </c>
      <c r="K7" s="54" t="s">
        <v>678</v>
      </c>
      <c r="L7" s="54" t="s">
        <v>678</v>
      </c>
      <c r="M7" s="54" t="s">
        <v>678</v>
      </c>
      <c r="N7" s="54" t="s">
        <v>678</v>
      </c>
      <c r="O7" s="54" t="s">
        <v>678</v>
      </c>
      <c r="P7" s="54" t="s">
        <v>678</v>
      </c>
      <c r="Q7" s="54" t="s">
        <v>678</v>
      </c>
      <c r="R7" s="54">
        <v>1.5</v>
      </c>
      <c r="S7" s="54" t="s">
        <v>678</v>
      </c>
      <c r="T7" s="54">
        <v>130</v>
      </c>
      <c r="U7" s="54">
        <v>1.5</v>
      </c>
      <c r="V7" s="54">
        <v>2</v>
      </c>
      <c r="W7" s="54" t="s">
        <v>678</v>
      </c>
      <c r="X7" s="54" t="s">
        <v>678</v>
      </c>
      <c r="Y7" s="54" t="s">
        <v>678</v>
      </c>
      <c r="Z7" s="54" t="s">
        <v>678</v>
      </c>
      <c r="AA7" s="54" t="s">
        <v>678</v>
      </c>
      <c r="AB7" s="54" t="s">
        <v>678</v>
      </c>
      <c r="AC7" s="85">
        <v>2</v>
      </c>
      <c r="AD7" s="54">
        <v>10</v>
      </c>
      <c r="AE7" s="85">
        <v>312.5</v>
      </c>
      <c r="AF7" s="97">
        <v>0.58823529411764708</v>
      </c>
      <c r="AG7" s="98">
        <v>18.382352941176471</v>
      </c>
      <c r="AH7" s="124">
        <v>60</v>
      </c>
      <c r="AI7" s="124">
        <v>40</v>
      </c>
    </row>
    <row r="8" spans="1:35" x14ac:dyDescent="0.25">
      <c r="A8" s="30" t="s">
        <v>642</v>
      </c>
      <c r="B8" s="31" t="s">
        <v>122</v>
      </c>
      <c r="C8" s="34" t="s">
        <v>219</v>
      </c>
      <c r="D8" s="86">
        <v>23</v>
      </c>
      <c r="E8" s="33"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58"/>
      <c r="Q8" s="30"/>
      <c r="R8" s="30"/>
      <c r="S8" s="30">
        <v>1</v>
      </c>
      <c r="T8" s="30">
        <v>100</v>
      </c>
      <c r="U8" s="30">
        <v>7</v>
      </c>
      <c r="V8" s="30"/>
      <c r="W8" s="30"/>
      <c r="X8" s="30"/>
      <c r="Y8" s="30"/>
      <c r="Z8" s="30"/>
      <c r="AA8" s="30"/>
      <c r="AB8" s="30"/>
      <c r="AC8" s="86"/>
      <c r="AD8" s="3">
        <v>4</v>
      </c>
      <c r="AE8" s="84">
        <v>108</v>
      </c>
      <c r="AF8" s="95">
        <v>0.17391304347826086</v>
      </c>
      <c r="AG8" s="96">
        <v>4.6956521739130439</v>
      </c>
      <c r="AH8" s="123" t="s">
        <v>678</v>
      </c>
      <c r="AI8" s="122"/>
    </row>
    <row r="9" spans="1:35" x14ac:dyDescent="0.25">
      <c r="A9" s="38" t="s">
        <v>642</v>
      </c>
      <c r="B9" s="39" t="s">
        <v>122</v>
      </c>
      <c r="C9" s="39" t="s">
        <v>178</v>
      </c>
      <c r="D9" s="83">
        <v>23</v>
      </c>
      <c r="E9" s="38">
        <v>10</v>
      </c>
      <c r="F9" s="38"/>
      <c r="G9" s="38"/>
      <c r="H9" s="38">
        <v>4</v>
      </c>
      <c r="I9" s="38">
        <v>1</v>
      </c>
      <c r="J9" s="38"/>
      <c r="K9" s="38">
        <v>5</v>
      </c>
      <c r="L9" s="38"/>
      <c r="M9" s="38"/>
      <c r="N9" s="38"/>
      <c r="O9" s="38"/>
      <c r="P9" s="41"/>
      <c r="Q9" s="38"/>
      <c r="R9" s="38"/>
      <c r="S9" s="38">
        <v>2</v>
      </c>
      <c r="T9" s="38">
        <v>71</v>
      </c>
      <c r="U9" s="38">
        <v>66</v>
      </c>
      <c r="V9" s="38"/>
      <c r="W9" s="38"/>
      <c r="X9" s="38"/>
      <c r="Y9" s="38"/>
      <c r="Z9" s="38"/>
      <c r="AA9" s="38"/>
      <c r="AB9" s="38">
        <v>1</v>
      </c>
      <c r="AC9" s="83">
        <v>1</v>
      </c>
      <c r="AD9" s="38">
        <v>9</v>
      </c>
      <c r="AE9" s="83">
        <v>161</v>
      </c>
      <c r="AF9" s="92">
        <v>0.39130434782608697</v>
      </c>
      <c r="AG9" s="93">
        <v>7</v>
      </c>
      <c r="AH9" s="122" t="s">
        <v>678</v>
      </c>
      <c r="AI9" s="122"/>
    </row>
    <row r="10" spans="1:35" x14ac:dyDescent="0.25">
      <c r="A10" s="46" t="s">
        <v>641</v>
      </c>
      <c r="B10" s="47" t="s">
        <v>123</v>
      </c>
      <c r="C10" s="47" t="s">
        <v>178</v>
      </c>
      <c r="D10" s="82">
        <v>23</v>
      </c>
      <c r="E10" s="46">
        <v>15</v>
      </c>
      <c r="F10" s="46">
        <v>1</v>
      </c>
      <c r="G10" s="46"/>
      <c r="H10" s="46">
        <v>2</v>
      </c>
      <c r="I10" s="46"/>
      <c r="J10" s="46"/>
      <c r="K10" s="46">
        <v>1</v>
      </c>
      <c r="L10" s="46"/>
      <c r="M10" s="46"/>
      <c r="N10" s="46"/>
      <c r="O10" s="46"/>
      <c r="P10" s="49"/>
      <c r="Q10" s="46"/>
      <c r="R10" s="46"/>
      <c r="S10" s="46">
        <v>6</v>
      </c>
      <c r="T10" s="46">
        <v>18</v>
      </c>
      <c r="U10" s="46">
        <v>2</v>
      </c>
      <c r="V10" s="46"/>
      <c r="W10" s="46"/>
      <c r="X10" s="46"/>
      <c r="Y10" s="46">
        <v>3</v>
      </c>
      <c r="Z10" s="46"/>
      <c r="AA10" s="46"/>
      <c r="AB10" s="46">
        <v>2</v>
      </c>
      <c r="AC10" s="82"/>
      <c r="AD10" s="46">
        <v>9</v>
      </c>
      <c r="AE10" s="82">
        <v>50</v>
      </c>
      <c r="AF10" s="101">
        <v>0.39130434782608697</v>
      </c>
      <c r="AG10" s="102">
        <v>2.1739130434782608</v>
      </c>
      <c r="AH10" s="121" t="s">
        <v>678</v>
      </c>
      <c r="AI10" s="121"/>
    </row>
    <row r="11" spans="1:35" x14ac:dyDescent="0.25">
      <c r="A11" s="33" t="s">
        <v>641</v>
      </c>
      <c r="B11" s="34" t="s">
        <v>123</v>
      </c>
      <c r="C11" s="55" t="s">
        <v>219</v>
      </c>
      <c r="D11" s="84">
        <v>23</v>
      </c>
      <c r="E11" s="54">
        <v>17.5</v>
      </c>
      <c r="F11" s="33">
        <v>3</v>
      </c>
      <c r="G11" s="33" t="s">
        <v>678</v>
      </c>
      <c r="H11" s="33">
        <v>4</v>
      </c>
      <c r="I11" s="33">
        <v>5.5</v>
      </c>
      <c r="J11" s="33" t="s">
        <v>678</v>
      </c>
      <c r="K11" s="33">
        <v>0.5</v>
      </c>
      <c r="L11" s="33" t="s">
        <v>678</v>
      </c>
      <c r="M11" s="33" t="s">
        <v>678</v>
      </c>
      <c r="N11" s="33" t="s">
        <v>678</v>
      </c>
      <c r="O11" s="33" t="s">
        <v>678</v>
      </c>
      <c r="P11" s="33" t="s">
        <v>678</v>
      </c>
      <c r="Q11" s="33" t="s">
        <v>678</v>
      </c>
      <c r="R11" s="33" t="s">
        <v>678</v>
      </c>
      <c r="S11" s="33">
        <v>1</v>
      </c>
      <c r="T11" s="33">
        <v>34</v>
      </c>
      <c r="U11" s="33">
        <v>61</v>
      </c>
      <c r="V11" s="33" t="s">
        <v>678</v>
      </c>
      <c r="W11" s="33">
        <v>0.5</v>
      </c>
      <c r="X11" s="33" t="s">
        <v>678</v>
      </c>
      <c r="Y11" s="33">
        <v>0.5</v>
      </c>
      <c r="Z11" s="33">
        <v>0.5</v>
      </c>
      <c r="AA11" s="33" t="s">
        <v>678</v>
      </c>
      <c r="AB11" s="33">
        <v>2.5</v>
      </c>
      <c r="AC11" s="84">
        <v>0.5</v>
      </c>
      <c r="AD11" s="33">
        <v>13</v>
      </c>
      <c r="AE11" s="84">
        <v>131</v>
      </c>
      <c r="AF11" s="105">
        <v>0.56521739130434778</v>
      </c>
      <c r="AG11" s="96">
        <v>5.6956521739130439</v>
      </c>
      <c r="AH11" s="123" t="s">
        <v>678</v>
      </c>
      <c r="AI11" s="123"/>
    </row>
    <row r="12" spans="1:35" x14ac:dyDescent="0.25">
      <c r="A12" s="30" t="s">
        <v>470</v>
      </c>
      <c r="B12" s="31" t="s">
        <v>124</v>
      </c>
      <c r="C12" s="31" t="s">
        <v>173</v>
      </c>
      <c r="D12" s="86">
        <v>13</v>
      </c>
      <c r="E12" s="30">
        <v>2</v>
      </c>
      <c r="F12" s="30" t="s">
        <v>678</v>
      </c>
      <c r="G12" s="30" t="s">
        <v>678</v>
      </c>
      <c r="H12" s="30">
        <v>3</v>
      </c>
      <c r="I12" s="30" t="s">
        <v>678</v>
      </c>
      <c r="J12" s="30">
        <v>1</v>
      </c>
      <c r="K12" s="30" t="s">
        <v>678</v>
      </c>
      <c r="L12" s="30" t="s">
        <v>678</v>
      </c>
      <c r="M12" s="30" t="s">
        <v>678</v>
      </c>
      <c r="N12" s="30" t="s">
        <v>678</v>
      </c>
      <c r="O12" s="30" t="s">
        <v>678</v>
      </c>
      <c r="P12" s="30" t="s">
        <v>678</v>
      </c>
      <c r="Q12" s="30" t="s">
        <v>678</v>
      </c>
      <c r="R12" s="30" t="s">
        <v>678</v>
      </c>
      <c r="S12" s="30" t="s">
        <v>678</v>
      </c>
      <c r="T12" s="30">
        <v>2</v>
      </c>
      <c r="U12" s="30" t="s">
        <v>678</v>
      </c>
      <c r="V12" s="30" t="s">
        <v>678</v>
      </c>
      <c r="W12" s="30">
        <v>0.5</v>
      </c>
      <c r="X12" s="30" t="s">
        <v>678</v>
      </c>
      <c r="Y12" s="30" t="s">
        <v>678</v>
      </c>
      <c r="Z12" s="30" t="s">
        <v>678</v>
      </c>
      <c r="AA12" s="30" t="s">
        <v>678</v>
      </c>
      <c r="AB12" s="30" t="s">
        <v>678</v>
      </c>
      <c r="AC12" s="86" t="s">
        <v>678</v>
      </c>
      <c r="AD12" s="30">
        <v>5</v>
      </c>
      <c r="AE12" s="86">
        <v>8.5</v>
      </c>
      <c r="AF12" s="103">
        <v>0.38461538461538464</v>
      </c>
      <c r="AG12" s="104">
        <v>0.65384615384615385</v>
      </c>
      <c r="AH12" s="125" t="s">
        <v>678</v>
      </c>
      <c r="AI12" s="121"/>
    </row>
    <row r="13" spans="1:35" x14ac:dyDescent="0.25">
      <c r="A13" s="38" t="s">
        <v>470</v>
      </c>
      <c r="B13" s="39" t="s">
        <v>124</v>
      </c>
      <c r="C13" s="39" t="s">
        <v>178</v>
      </c>
      <c r="D13" s="83">
        <v>13</v>
      </c>
      <c r="E13" s="38">
        <v>0.75</v>
      </c>
      <c r="F13" s="38" t="s">
        <v>678</v>
      </c>
      <c r="G13" s="38" t="s">
        <v>678</v>
      </c>
      <c r="H13" s="38">
        <v>11.25</v>
      </c>
      <c r="I13" s="38">
        <v>0.5</v>
      </c>
      <c r="J13" s="38">
        <v>1.5</v>
      </c>
      <c r="K13" s="38" t="s">
        <v>678</v>
      </c>
      <c r="L13" s="38" t="s">
        <v>678</v>
      </c>
      <c r="M13" s="38" t="s">
        <v>678</v>
      </c>
      <c r="N13" s="38" t="s">
        <v>678</v>
      </c>
      <c r="O13" s="38" t="s">
        <v>678</v>
      </c>
      <c r="P13" s="38" t="s">
        <v>678</v>
      </c>
      <c r="Q13" s="38" t="s">
        <v>678</v>
      </c>
      <c r="R13" s="38">
        <v>0.25</v>
      </c>
      <c r="S13" s="38" t="s">
        <v>678</v>
      </c>
      <c r="T13" s="38">
        <v>5.75</v>
      </c>
      <c r="U13" s="38">
        <v>0.25</v>
      </c>
      <c r="V13" s="38" t="s">
        <v>678</v>
      </c>
      <c r="W13" s="38" t="s">
        <v>678</v>
      </c>
      <c r="X13" s="38" t="s">
        <v>678</v>
      </c>
      <c r="Y13" s="38" t="s">
        <v>678</v>
      </c>
      <c r="Z13" s="38">
        <v>0.5</v>
      </c>
      <c r="AA13" s="38" t="s">
        <v>678</v>
      </c>
      <c r="AB13" s="38" t="s">
        <v>678</v>
      </c>
      <c r="AC13" s="83">
        <v>0.25</v>
      </c>
      <c r="AD13" s="38">
        <v>9</v>
      </c>
      <c r="AE13" s="83">
        <v>21</v>
      </c>
      <c r="AF13" s="92">
        <v>0.69230769230769229</v>
      </c>
      <c r="AG13" s="93">
        <v>1.6153846153846154</v>
      </c>
      <c r="AH13" s="122" t="s">
        <v>678</v>
      </c>
      <c r="AI13" s="123"/>
    </row>
    <row r="14" spans="1:35" x14ac:dyDescent="0.25">
      <c r="A14" s="54" t="s">
        <v>470</v>
      </c>
      <c r="B14" s="55" t="s">
        <v>124</v>
      </c>
      <c r="C14" s="55" t="s">
        <v>219</v>
      </c>
      <c r="D14" s="85">
        <v>13</v>
      </c>
      <c r="E14" s="54">
        <v>1</v>
      </c>
      <c r="F14" s="54" t="s">
        <v>678</v>
      </c>
      <c r="G14" s="54" t="s">
        <v>678</v>
      </c>
      <c r="H14" s="54">
        <v>8.5</v>
      </c>
      <c r="I14" s="54">
        <v>0.5</v>
      </c>
      <c r="J14" s="54">
        <v>0.5</v>
      </c>
      <c r="K14" s="54">
        <v>1</v>
      </c>
      <c r="L14" s="54" t="s">
        <v>678</v>
      </c>
      <c r="M14" s="54" t="s">
        <v>678</v>
      </c>
      <c r="N14" s="54">
        <v>0.5</v>
      </c>
      <c r="O14" s="54" t="s">
        <v>678</v>
      </c>
      <c r="P14" s="54" t="s">
        <v>678</v>
      </c>
      <c r="Q14" s="54" t="s">
        <v>678</v>
      </c>
      <c r="R14" s="54" t="s">
        <v>678</v>
      </c>
      <c r="S14" s="54" t="s">
        <v>678</v>
      </c>
      <c r="T14" s="54">
        <v>7</v>
      </c>
      <c r="U14" s="54">
        <v>9.5</v>
      </c>
      <c r="V14" s="54" t="s">
        <v>678</v>
      </c>
      <c r="W14" s="54" t="s">
        <v>678</v>
      </c>
      <c r="X14" s="54" t="s">
        <v>678</v>
      </c>
      <c r="Y14" s="54" t="s">
        <v>678</v>
      </c>
      <c r="Z14" s="54" t="s">
        <v>678</v>
      </c>
      <c r="AA14" s="54" t="s">
        <v>678</v>
      </c>
      <c r="AB14" s="54">
        <v>0.5</v>
      </c>
      <c r="AC14" s="85" t="s">
        <v>678</v>
      </c>
      <c r="AD14" s="54">
        <v>9</v>
      </c>
      <c r="AE14" s="85">
        <v>29</v>
      </c>
      <c r="AF14" s="97">
        <v>0.69230769230769229</v>
      </c>
      <c r="AG14" s="98">
        <v>2.2307692307692308</v>
      </c>
      <c r="AH14" s="85" t="s">
        <v>678</v>
      </c>
      <c r="AI14" s="124"/>
    </row>
    <row r="15" spans="1:35" x14ac:dyDescent="0.25">
      <c r="A15" s="30" t="s">
        <v>171</v>
      </c>
      <c r="B15" s="34" t="s">
        <v>135</v>
      </c>
      <c r="C15" s="34" t="s">
        <v>173</v>
      </c>
      <c r="D15" s="30">
        <v>14</v>
      </c>
      <c r="E15" s="73">
        <v>64.5</v>
      </c>
      <c r="F15" s="30">
        <v>2.5</v>
      </c>
      <c r="G15" s="30">
        <v>4.5</v>
      </c>
      <c r="H15" s="30">
        <v>14</v>
      </c>
      <c r="I15" s="30" t="s">
        <v>678</v>
      </c>
      <c r="J15" s="30" t="s">
        <v>678</v>
      </c>
      <c r="K15" s="30" t="s">
        <v>678</v>
      </c>
      <c r="L15" s="30" t="s">
        <v>678</v>
      </c>
      <c r="M15" s="30" t="s">
        <v>678</v>
      </c>
      <c r="N15" s="30" t="s">
        <v>678</v>
      </c>
      <c r="O15" s="30" t="s">
        <v>678</v>
      </c>
      <c r="P15" s="30" t="s">
        <v>678</v>
      </c>
      <c r="Q15" s="30" t="s">
        <v>678</v>
      </c>
      <c r="R15" s="30" t="s">
        <v>678</v>
      </c>
      <c r="S15" s="30" t="s">
        <v>678</v>
      </c>
      <c r="T15" s="30">
        <v>158</v>
      </c>
      <c r="U15" s="30">
        <v>0.5</v>
      </c>
      <c r="V15" s="30">
        <v>0.5</v>
      </c>
      <c r="W15" s="30" t="s">
        <v>678</v>
      </c>
      <c r="X15" s="30" t="s">
        <v>678</v>
      </c>
      <c r="Y15" s="30">
        <v>0.5</v>
      </c>
      <c r="Z15" s="30" t="s">
        <v>678</v>
      </c>
      <c r="AA15" s="30" t="s">
        <v>678</v>
      </c>
      <c r="AB15" s="30" t="s">
        <v>678</v>
      </c>
      <c r="AC15" s="86">
        <v>3</v>
      </c>
      <c r="AD15" s="33">
        <v>9</v>
      </c>
      <c r="AE15" s="84">
        <v>248</v>
      </c>
      <c r="AF15" s="105">
        <v>0.6428571428571429</v>
      </c>
      <c r="AG15" s="96">
        <v>17.714285714285715</v>
      </c>
      <c r="AH15" s="123" t="s">
        <v>678</v>
      </c>
      <c r="AI15" s="123"/>
    </row>
    <row r="16" spans="1:35" x14ac:dyDescent="0.25">
      <c r="A16" s="42" t="s">
        <v>171</v>
      </c>
      <c r="B16" s="43" t="s">
        <v>135</v>
      </c>
      <c r="C16" s="43" t="s">
        <v>178</v>
      </c>
      <c r="D16" s="42">
        <v>14</v>
      </c>
      <c r="E16" s="75">
        <v>7</v>
      </c>
      <c r="F16" s="42">
        <v>2</v>
      </c>
      <c r="G16" s="42">
        <v>6</v>
      </c>
      <c r="H16" s="42">
        <v>6.5</v>
      </c>
      <c r="I16" s="42" t="s">
        <v>678</v>
      </c>
      <c r="J16" s="42" t="s">
        <v>678</v>
      </c>
      <c r="K16" s="42">
        <v>4.5</v>
      </c>
      <c r="L16" s="42" t="s">
        <v>678</v>
      </c>
      <c r="M16" s="42" t="s">
        <v>678</v>
      </c>
      <c r="N16" s="42" t="s">
        <v>678</v>
      </c>
      <c r="O16" s="42" t="s">
        <v>678</v>
      </c>
      <c r="P16" s="42" t="s">
        <v>678</v>
      </c>
      <c r="Q16" s="42" t="s">
        <v>678</v>
      </c>
      <c r="R16" s="42" t="s">
        <v>678</v>
      </c>
      <c r="S16" s="42" t="s">
        <v>678</v>
      </c>
      <c r="T16" s="42">
        <v>31.5</v>
      </c>
      <c r="U16" s="42">
        <v>2.5</v>
      </c>
      <c r="V16" s="42" t="s">
        <v>678</v>
      </c>
      <c r="W16" s="42" t="s">
        <v>678</v>
      </c>
      <c r="X16" s="42" t="s">
        <v>678</v>
      </c>
      <c r="Y16" s="42" t="s">
        <v>678</v>
      </c>
      <c r="Z16" s="42" t="s">
        <v>678</v>
      </c>
      <c r="AA16" s="42" t="s">
        <v>678</v>
      </c>
      <c r="AB16" s="42">
        <v>0.5</v>
      </c>
      <c r="AC16" s="87">
        <v>0.5</v>
      </c>
      <c r="AD16" s="42">
        <v>9</v>
      </c>
      <c r="AE16" s="87">
        <v>61</v>
      </c>
      <c r="AF16" s="99">
        <v>0.6428571428571429</v>
      </c>
      <c r="AG16" s="100">
        <v>4.3571428571428568</v>
      </c>
      <c r="AH16" s="126" t="s">
        <v>678</v>
      </c>
      <c r="AI16" s="126"/>
    </row>
    <row r="17" spans="1:35" x14ac:dyDescent="0.25">
      <c r="A17" s="38" t="s">
        <v>293</v>
      </c>
      <c r="B17" s="39" t="s">
        <v>125</v>
      </c>
      <c r="C17" s="39" t="s">
        <v>178</v>
      </c>
      <c r="D17" s="38">
        <v>21</v>
      </c>
      <c r="E17" s="72">
        <v>69.5</v>
      </c>
      <c r="F17" s="38">
        <v>13</v>
      </c>
      <c r="G17" s="38">
        <v>20</v>
      </c>
      <c r="H17" s="38">
        <v>15.5</v>
      </c>
      <c r="I17" s="38">
        <v>0.5</v>
      </c>
      <c r="J17" s="38">
        <v>0.5</v>
      </c>
      <c r="K17" s="38" t="s">
        <v>678</v>
      </c>
      <c r="L17" s="38">
        <v>2.5</v>
      </c>
      <c r="M17" s="38">
        <v>1</v>
      </c>
      <c r="N17" s="38" t="s">
        <v>678</v>
      </c>
      <c r="O17" s="38" t="s">
        <v>678</v>
      </c>
      <c r="P17" s="38" t="s">
        <v>678</v>
      </c>
      <c r="Q17" s="38" t="s">
        <v>678</v>
      </c>
      <c r="R17" s="38" t="s">
        <v>678</v>
      </c>
      <c r="S17" s="38" t="s">
        <v>678</v>
      </c>
      <c r="T17" s="38">
        <v>346.5</v>
      </c>
      <c r="U17" s="38">
        <v>2</v>
      </c>
      <c r="V17" s="38">
        <v>3</v>
      </c>
      <c r="W17" s="38">
        <v>1</v>
      </c>
      <c r="X17" s="38" t="s">
        <v>678</v>
      </c>
      <c r="Y17" s="38" t="s">
        <v>678</v>
      </c>
      <c r="Z17" s="38" t="s">
        <v>678</v>
      </c>
      <c r="AA17" s="38">
        <v>0.5</v>
      </c>
      <c r="AB17" s="38">
        <v>0.5</v>
      </c>
      <c r="AC17" s="83">
        <v>3</v>
      </c>
      <c r="AD17" s="38">
        <v>15</v>
      </c>
      <c r="AE17" s="83">
        <v>479</v>
      </c>
      <c r="AF17" s="92">
        <v>0.7142857142857143</v>
      </c>
      <c r="AG17" s="93">
        <v>22.80952380952381</v>
      </c>
      <c r="AH17" s="122">
        <v>20</v>
      </c>
      <c r="AI17" s="122"/>
    </row>
    <row r="18" spans="1:35" x14ac:dyDescent="0.25">
      <c r="A18" s="54" t="s">
        <v>293</v>
      </c>
      <c r="B18" s="55" t="s">
        <v>125</v>
      </c>
      <c r="C18" s="55" t="s">
        <v>173</v>
      </c>
      <c r="D18" s="54">
        <v>21</v>
      </c>
      <c r="E18" s="76">
        <v>184</v>
      </c>
      <c r="F18" s="54">
        <v>30</v>
      </c>
      <c r="G18" s="54">
        <v>99.5</v>
      </c>
      <c r="H18" s="54">
        <v>34</v>
      </c>
      <c r="I18" s="54" t="s">
        <v>678</v>
      </c>
      <c r="J18" s="54">
        <v>1</v>
      </c>
      <c r="K18" s="54" t="s">
        <v>678</v>
      </c>
      <c r="L18" s="54">
        <v>0.5</v>
      </c>
      <c r="M18" s="54">
        <v>1</v>
      </c>
      <c r="N18" s="54" t="s">
        <v>678</v>
      </c>
      <c r="O18" s="54" t="s">
        <v>678</v>
      </c>
      <c r="P18" s="54" t="s">
        <v>678</v>
      </c>
      <c r="Q18" s="54" t="s">
        <v>678</v>
      </c>
      <c r="R18" s="54">
        <v>2.5</v>
      </c>
      <c r="S18" s="54" t="s">
        <v>678</v>
      </c>
      <c r="T18" s="54">
        <v>346.5</v>
      </c>
      <c r="U18" s="54" t="s">
        <v>678</v>
      </c>
      <c r="V18" s="54">
        <v>20</v>
      </c>
      <c r="W18" s="54">
        <v>0.5</v>
      </c>
      <c r="X18" s="54" t="s">
        <v>678</v>
      </c>
      <c r="Y18" s="54">
        <v>1</v>
      </c>
      <c r="Z18" s="54" t="s">
        <v>678</v>
      </c>
      <c r="AA18" s="54" t="s">
        <v>678</v>
      </c>
      <c r="AB18" s="54">
        <v>0.5</v>
      </c>
      <c r="AC18" s="85">
        <v>14.5</v>
      </c>
      <c r="AD18" s="54">
        <v>14</v>
      </c>
      <c r="AE18" s="85">
        <v>735.5</v>
      </c>
      <c r="AF18" s="97">
        <v>0.66666666666666663</v>
      </c>
      <c r="AG18" s="98">
        <v>35.023809523809526</v>
      </c>
      <c r="AH18" s="124">
        <v>65</v>
      </c>
      <c r="AI18" s="124">
        <v>45</v>
      </c>
    </row>
    <row r="19" spans="1:35" x14ac:dyDescent="0.25">
      <c r="A19" s="33" t="s">
        <v>331</v>
      </c>
      <c r="B19" s="34" t="s">
        <v>126</v>
      </c>
      <c r="C19" s="34" t="s">
        <v>173</v>
      </c>
      <c r="D19" s="33">
        <v>13</v>
      </c>
      <c r="E19" s="73">
        <v>116.5</v>
      </c>
      <c r="F19" s="33">
        <v>10.5</v>
      </c>
      <c r="G19" s="33">
        <v>13</v>
      </c>
      <c r="H19" s="33">
        <v>4.5</v>
      </c>
      <c r="I19" s="33">
        <v>2</v>
      </c>
      <c r="J19" s="33">
        <v>1</v>
      </c>
      <c r="K19" s="33" t="s">
        <v>678</v>
      </c>
      <c r="L19" s="33">
        <v>5</v>
      </c>
      <c r="M19" s="33" t="s">
        <v>678</v>
      </c>
      <c r="N19" s="33" t="s">
        <v>678</v>
      </c>
      <c r="O19" s="33" t="s">
        <v>678</v>
      </c>
      <c r="P19" s="33">
        <v>0.5</v>
      </c>
      <c r="Q19" s="33" t="s">
        <v>678</v>
      </c>
      <c r="R19" s="33">
        <v>1.5</v>
      </c>
      <c r="S19" s="33" t="s">
        <v>678</v>
      </c>
      <c r="T19" s="33">
        <v>440</v>
      </c>
      <c r="U19" s="33">
        <v>0.5</v>
      </c>
      <c r="V19" s="33">
        <v>0.5</v>
      </c>
      <c r="W19" s="33">
        <v>0.5</v>
      </c>
      <c r="X19" s="33" t="s">
        <v>678</v>
      </c>
      <c r="Y19" s="33" t="s">
        <v>678</v>
      </c>
      <c r="Z19" s="33" t="s">
        <v>678</v>
      </c>
      <c r="AA19" s="33">
        <v>0.5</v>
      </c>
      <c r="AB19" s="33" t="s">
        <v>678</v>
      </c>
      <c r="AC19" s="84">
        <v>20.5</v>
      </c>
      <c r="AD19" s="33">
        <v>15</v>
      </c>
      <c r="AE19" s="84">
        <v>617</v>
      </c>
      <c r="AF19" s="105">
        <v>1.1538461538461537</v>
      </c>
      <c r="AG19" s="96">
        <v>47.46153846153846</v>
      </c>
      <c r="AH19" s="123">
        <v>65</v>
      </c>
      <c r="AI19" s="122"/>
    </row>
    <row r="20" spans="1:35" x14ac:dyDescent="0.25">
      <c r="A20" s="42" t="s">
        <v>331</v>
      </c>
      <c r="B20" s="43" t="s">
        <v>126</v>
      </c>
      <c r="C20" s="43" t="s">
        <v>178</v>
      </c>
      <c r="D20" s="42">
        <v>13</v>
      </c>
      <c r="E20" s="75">
        <v>39</v>
      </c>
      <c r="F20" s="42">
        <v>25.5</v>
      </c>
      <c r="G20" s="42">
        <v>1</v>
      </c>
      <c r="H20" s="42">
        <v>2</v>
      </c>
      <c r="I20" s="42">
        <v>1.5</v>
      </c>
      <c r="J20" s="42">
        <v>2</v>
      </c>
      <c r="K20" s="42" t="s">
        <v>678</v>
      </c>
      <c r="L20" s="42">
        <v>5</v>
      </c>
      <c r="M20" s="42" t="s">
        <v>678</v>
      </c>
      <c r="N20" s="42" t="s">
        <v>678</v>
      </c>
      <c r="O20" s="42" t="s">
        <v>678</v>
      </c>
      <c r="P20" s="42" t="s">
        <v>678</v>
      </c>
      <c r="Q20" s="42" t="s">
        <v>678</v>
      </c>
      <c r="R20" s="42">
        <v>1</v>
      </c>
      <c r="S20" s="42" t="s">
        <v>678</v>
      </c>
      <c r="T20" s="42">
        <v>44</v>
      </c>
      <c r="U20" s="42">
        <v>0.5</v>
      </c>
      <c r="V20" s="42" t="s">
        <v>678</v>
      </c>
      <c r="W20" s="42" t="s">
        <v>678</v>
      </c>
      <c r="X20" s="42">
        <v>2</v>
      </c>
      <c r="Y20" s="42" t="s">
        <v>678</v>
      </c>
      <c r="Z20" s="42" t="s">
        <v>678</v>
      </c>
      <c r="AA20" s="42" t="s">
        <v>678</v>
      </c>
      <c r="AB20" s="42" t="s">
        <v>678</v>
      </c>
      <c r="AC20" s="87">
        <v>9.5</v>
      </c>
      <c r="AD20" s="42">
        <v>12</v>
      </c>
      <c r="AE20" s="87">
        <v>133</v>
      </c>
      <c r="AF20" s="99">
        <v>0.92307692307692313</v>
      </c>
      <c r="AG20" s="100">
        <v>10.23076923076923</v>
      </c>
      <c r="AH20" s="126">
        <v>25</v>
      </c>
      <c r="AI20" s="124">
        <v>40</v>
      </c>
    </row>
    <row r="21" spans="1:35" x14ac:dyDescent="0.25">
      <c r="A21" s="33" t="s">
        <v>321</v>
      </c>
      <c r="B21" s="34" t="s">
        <v>127</v>
      </c>
      <c r="C21" s="34" t="s">
        <v>173</v>
      </c>
      <c r="D21" s="33">
        <v>21</v>
      </c>
      <c r="E21" s="73">
        <v>131.5</v>
      </c>
      <c r="F21" s="33">
        <v>24</v>
      </c>
      <c r="G21" s="33">
        <v>61</v>
      </c>
      <c r="H21" s="33">
        <v>5</v>
      </c>
      <c r="I21" s="33">
        <v>3</v>
      </c>
      <c r="J21" s="33" t="s">
        <v>678</v>
      </c>
      <c r="K21" s="33" t="s">
        <v>678</v>
      </c>
      <c r="L21" s="33">
        <v>6</v>
      </c>
      <c r="M21" s="33">
        <v>0.5</v>
      </c>
      <c r="N21" s="33" t="s">
        <v>678</v>
      </c>
      <c r="O21" s="33" t="s">
        <v>678</v>
      </c>
      <c r="P21" s="33" t="s">
        <v>678</v>
      </c>
      <c r="Q21" s="33" t="s">
        <v>678</v>
      </c>
      <c r="R21" s="33">
        <v>0.5</v>
      </c>
      <c r="S21" s="33" t="s">
        <v>678</v>
      </c>
      <c r="T21" s="33">
        <v>100</v>
      </c>
      <c r="U21" s="33">
        <v>1.5</v>
      </c>
      <c r="V21" s="33">
        <v>14.5</v>
      </c>
      <c r="W21" s="33">
        <v>1.5</v>
      </c>
      <c r="X21" s="33">
        <v>1</v>
      </c>
      <c r="Y21" s="33" t="s">
        <v>678</v>
      </c>
      <c r="Z21" s="33">
        <v>0.5</v>
      </c>
      <c r="AA21" s="33" t="s">
        <v>678</v>
      </c>
      <c r="AB21" s="33">
        <v>1</v>
      </c>
      <c r="AC21" s="84">
        <v>19</v>
      </c>
      <c r="AD21" s="3">
        <v>16</v>
      </c>
      <c r="AE21" s="84">
        <v>370.5</v>
      </c>
      <c r="AF21" s="95">
        <v>0.76190476190476186</v>
      </c>
      <c r="AG21" s="96">
        <v>17.642857142857142</v>
      </c>
      <c r="AH21" s="123">
        <v>65</v>
      </c>
      <c r="AI21" s="123">
        <v>15</v>
      </c>
    </row>
    <row r="22" spans="1:35" x14ac:dyDescent="0.25">
      <c r="A22" s="42" t="s">
        <v>321</v>
      </c>
      <c r="B22" s="43" t="s">
        <v>127</v>
      </c>
      <c r="C22" s="43" t="s">
        <v>178</v>
      </c>
      <c r="D22" s="42">
        <v>21</v>
      </c>
      <c r="E22" s="75">
        <v>101</v>
      </c>
      <c r="F22" s="42">
        <v>1.5</v>
      </c>
      <c r="G22" s="42">
        <v>7</v>
      </c>
      <c r="H22" s="42">
        <v>5</v>
      </c>
      <c r="I22" s="42" t="s">
        <v>678</v>
      </c>
      <c r="J22" s="42">
        <v>1</v>
      </c>
      <c r="K22" s="42" t="s">
        <v>678</v>
      </c>
      <c r="L22" s="42">
        <v>6.5</v>
      </c>
      <c r="M22" s="42">
        <v>1.5</v>
      </c>
      <c r="N22" s="42" t="s">
        <v>678</v>
      </c>
      <c r="O22" s="42" t="s">
        <v>678</v>
      </c>
      <c r="P22" s="42" t="s">
        <v>678</v>
      </c>
      <c r="Q22" s="42" t="s">
        <v>678</v>
      </c>
      <c r="R22" s="42">
        <v>1</v>
      </c>
      <c r="S22" s="42" t="s">
        <v>678</v>
      </c>
      <c r="T22" s="42">
        <v>220.5</v>
      </c>
      <c r="U22" s="42">
        <v>0.5</v>
      </c>
      <c r="V22" s="42" t="s">
        <v>678</v>
      </c>
      <c r="W22" s="42">
        <v>0.5</v>
      </c>
      <c r="X22" s="42" t="s">
        <v>678</v>
      </c>
      <c r="Y22" s="42" t="s">
        <v>678</v>
      </c>
      <c r="Z22" s="42" t="s">
        <v>678</v>
      </c>
      <c r="AA22" s="42" t="s">
        <v>678</v>
      </c>
      <c r="AB22" s="42" t="s">
        <v>678</v>
      </c>
      <c r="AC22" s="87">
        <v>6</v>
      </c>
      <c r="AD22" s="42">
        <v>12</v>
      </c>
      <c r="AE22" s="87">
        <v>352</v>
      </c>
      <c r="AF22" s="99">
        <v>0.5714285714285714</v>
      </c>
      <c r="AG22" s="100">
        <v>16.761904761904763</v>
      </c>
      <c r="AH22" s="126">
        <v>50</v>
      </c>
      <c r="AI22" s="126"/>
    </row>
    <row r="23" spans="1:35" x14ac:dyDescent="0.25">
      <c r="A23" s="38" t="s">
        <v>437</v>
      </c>
      <c r="B23" s="39" t="s">
        <v>131</v>
      </c>
      <c r="C23" s="39" t="s">
        <v>178</v>
      </c>
      <c r="D23" s="38">
        <v>22</v>
      </c>
      <c r="E23" s="72">
        <v>3</v>
      </c>
      <c r="F23" s="38">
        <v>4</v>
      </c>
      <c r="G23" s="38">
        <v>1</v>
      </c>
      <c r="H23" s="38">
        <v>2.5</v>
      </c>
      <c r="I23" s="38">
        <v>1.5</v>
      </c>
      <c r="J23" s="38" t="s">
        <v>678</v>
      </c>
      <c r="K23" s="38">
        <v>0.5</v>
      </c>
      <c r="L23" s="38" t="s">
        <v>678</v>
      </c>
      <c r="M23" s="38" t="s">
        <v>678</v>
      </c>
      <c r="N23" s="38" t="s">
        <v>678</v>
      </c>
      <c r="O23" s="38" t="s">
        <v>678</v>
      </c>
      <c r="P23" s="38" t="s">
        <v>678</v>
      </c>
      <c r="Q23" s="38" t="s">
        <v>678</v>
      </c>
      <c r="R23" s="38" t="s">
        <v>678</v>
      </c>
      <c r="S23" s="38" t="s">
        <v>678</v>
      </c>
      <c r="T23" s="38">
        <v>19.5</v>
      </c>
      <c r="U23" s="38">
        <v>27.5</v>
      </c>
      <c r="V23" s="38" t="s">
        <v>678</v>
      </c>
      <c r="W23" s="38">
        <v>1</v>
      </c>
      <c r="X23" s="38">
        <v>1.5</v>
      </c>
      <c r="Y23" s="38" t="s">
        <v>678</v>
      </c>
      <c r="Z23" s="38" t="s">
        <v>678</v>
      </c>
      <c r="AA23" s="38" t="s">
        <v>678</v>
      </c>
      <c r="AB23" s="38">
        <v>0.5</v>
      </c>
      <c r="AC23" s="83">
        <v>0.5</v>
      </c>
      <c r="AD23" s="38">
        <v>12</v>
      </c>
      <c r="AE23" s="83">
        <v>63</v>
      </c>
      <c r="AF23" s="92">
        <v>0.54545454545454541</v>
      </c>
      <c r="AG23" s="93">
        <v>2.8636363636363638</v>
      </c>
      <c r="AH23" s="122" t="s">
        <v>678</v>
      </c>
      <c r="AI23" s="123"/>
    </row>
    <row r="24" spans="1:35" x14ac:dyDescent="0.25">
      <c r="A24" s="33" t="s">
        <v>437</v>
      </c>
      <c r="B24" s="34" t="s">
        <v>131</v>
      </c>
      <c r="C24" s="55" t="s">
        <v>219</v>
      </c>
      <c r="D24" s="33">
        <v>22</v>
      </c>
      <c r="E24" s="76">
        <v>20.5</v>
      </c>
      <c r="F24" s="33">
        <v>8</v>
      </c>
      <c r="G24" s="33" t="s">
        <v>678</v>
      </c>
      <c r="H24" s="33">
        <v>8</v>
      </c>
      <c r="I24" s="33">
        <v>2</v>
      </c>
      <c r="J24" s="33" t="s">
        <v>678</v>
      </c>
      <c r="K24" s="33">
        <v>1</v>
      </c>
      <c r="L24" s="33" t="s">
        <v>678</v>
      </c>
      <c r="M24" s="33" t="s">
        <v>678</v>
      </c>
      <c r="N24" s="33" t="s">
        <v>678</v>
      </c>
      <c r="O24" s="33" t="s">
        <v>678</v>
      </c>
      <c r="P24" s="33" t="s">
        <v>678</v>
      </c>
      <c r="Q24" s="33" t="s">
        <v>678</v>
      </c>
      <c r="R24" s="33">
        <v>1.5</v>
      </c>
      <c r="S24" s="33" t="s">
        <v>678</v>
      </c>
      <c r="T24" s="33">
        <v>66</v>
      </c>
      <c r="U24" s="33">
        <v>65</v>
      </c>
      <c r="V24" s="33" t="s">
        <v>678</v>
      </c>
      <c r="W24" s="33">
        <v>1.5</v>
      </c>
      <c r="X24" s="33" t="s">
        <v>678</v>
      </c>
      <c r="Y24" s="33">
        <v>0.5</v>
      </c>
      <c r="Z24" s="33">
        <v>0.5</v>
      </c>
      <c r="AA24" s="33" t="s">
        <v>678</v>
      </c>
      <c r="AB24" s="33">
        <v>1.5</v>
      </c>
      <c r="AC24" s="84">
        <v>0.5</v>
      </c>
      <c r="AD24" s="33">
        <v>13</v>
      </c>
      <c r="AE24" s="84">
        <v>176.5</v>
      </c>
      <c r="AF24" s="105">
        <v>0.59090909090909094</v>
      </c>
      <c r="AG24" s="96">
        <v>8.0227272727272734</v>
      </c>
      <c r="AH24" s="123" t="s">
        <v>678</v>
      </c>
      <c r="AI24" s="122"/>
    </row>
    <row r="25" spans="1:35" x14ac:dyDescent="0.25">
      <c r="A25" s="30" t="s">
        <v>443</v>
      </c>
      <c r="B25" s="31" t="s">
        <v>132</v>
      </c>
      <c r="C25" s="31" t="s">
        <v>173</v>
      </c>
      <c r="D25" s="30">
        <v>22</v>
      </c>
      <c r="E25" s="91">
        <v>33.5</v>
      </c>
      <c r="F25" s="30">
        <v>5</v>
      </c>
      <c r="G25" s="30" t="s">
        <v>678</v>
      </c>
      <c r="H25" s="30">
        <v>3</v>
      </c>
      <c r="I25" s="30">
        <v>0.5</v>
      </c>
      <c r="J25" s="30">
        <v>0.5</v>
      </c>
      <c r="K25" s="30" t="s">
        <v>678</v>
      </c>
      <c r="L25" s="30" t="s">
        <v>678</v>
      </c>
      <c r="M25" s="30" t="s">
        <v>678</v>
      </c>
      <c r="N25" s="30" t="s">
        <v>678</v>
      </c>
      <c r="O25" s="30" t="s">
        <v>678</v>
      </c>
      <c r="P25" s="30" t="s">
        <v>678</v>
      </c>
      <c r="Q25" s="30" t="s">
        <v>678</v>
      </c>
      <c r="R25" s="30">
        <v>1</v>
      </c>
      <c r="S25" s="30" t="s">
        <v>678</v>
      </c>
      <c r="T25" s="30">
        <v>200</v>
      </c>
      <c r="U25" s="30">
        <v>35</v>
      </c>
      <c r="V25" s="30" t="s">
        <v>678</v>
      </c>
      <c r="W25" s="30" t="s">
        <v>678</v>
      </c>
      <c r="X25" s="30" t="s">
        <v>678</v>
      </c>
      <c r="Y25" s="30">
        <v>0.5</v>
      </c>
      <c r="Z25" s="30">
        <v>0.5</v>
      </c>
      <c r="AA25" s="30" t="s">
        <v>678</v>
      </c>
      <c r="AB25" s="30" t="s">
        <v>678</v>
      </c>
      <c r="AC25" s="86">
        <v>0.5</v>
      </c>
      <c r="AD25" s="30">
        <v>11</v>
      </c>
      <c r="AE25" s="86">
        <v>280</v>
      </c>
      <c r="AF25" s="103">
        <v>0.5</v>
      </c>
      <c r="AG25" s="104">
        <v>12.727272727272727</v>
      </c>
      <c r="AH25" s="125" t="s">
        <v>678</v>
      </c>
      <c r="AI25" s="125"/>
    </row>
    <row r="26" spans="1:35" x14ac:dyDescent="0.25">
      <c r="A26" s="42" t="s">
        <v>443</v>
      </c>
      <c r="B26" s="43" t="s">
        <v>132</v>
      </c>
      <c r="C26" s="43" t="s">
        <v>178</v>
      </c>
      <c r="D26" s="42">
        <v>22</v>
      </c>
      <c r="E26" s="75">
        <v>17.5</v>
      </c>
      <c r="F26" s="42">
        <v>9</v>
      </c>
      <c r="G26" s="42">
        <v>4</v>
      </c>
      <c r="H26" s="42">
        <v>15</v>
      </c>
      <c r="I26" s="42">
        <v>3.5</v>
      </c>
      <c r="J26" s="42">
        <v>0.5</v>
      </c>
      <c r="K26" s="42" t="s">
        <v>678</v>
      </c>
      <c r="L26" s="42" t="s">
        <v>678</v>
      </c>
      <c r="M26" s="42" t="s">
        <v>678</v>
      </c>
      <c r="N26" s="42" t="s">
        <v>678</v>
      </c>
      <c r="O26" s="42" t="s">
        <v>678</v>
      </c>
      <c r="P26" s="42" t="s">
        <v>678</v>
      </c>
      <c r="Q26" s="42" t="s">
        <v>678</v>
      </c>
      <c r="R26" s="42">
        <v>1</v>
      </c>
      <c r="S26" s="42" t="s">
        <v>678</v>
      </c>
      <c r="T26" s="42">
        <v>69</v>
      </c>
      <c r="U26" s="42">
        <v>42.5</v>
      </c>
      <c r="V26" s="42" t="s">
        <v>678</v>
      </c>
      <c r="W26" s="42">
        <v>1</v>
      </c>
      <c r="X26" s="42" t="s">
        <v>678</v>
      </c>
      <c r="Y26" s="42">
        <v>0.5</v>
      </c>
      <c r="Z26" s="42" t="s">
        <v>678</v>
      </c>
      <c r="AA26" s="42" t="s">
        <v>678</v>
      </c>
      <c r="AB26" s="42">
        <v>1</v>
      </c>
      <c r="AC26" s="87" t="s">
        <v>678</v>
      </c>
      <c r="AD26" s="42">
        <v>12</v>
      </c>
      <c r="AE26" s="87">
        <v>164.5</v>
      </c>
      <c r="AF26" s="99">
        <v>0.54545454545454541</v>
      </c>
      <c r="AG26" s="100">
        <v>7.4772727272727275</v>
      </c>
      <c r="AH26" s="126" t="s">
        <v>678</v>
      </c>
      <c r="AI26" s="126"/>
    </row>
    <row r="27" spans="1:35" x14ac:dyDescent="0.25">
      <c r="A27" s="33" t="s">
        <v>449</v>
      </c>
      <c r="B27" s="34" t="s">
        <v>133</v>
      </c>
      <c r="C27" s="34" t="s">
        <v>173</v>
      </c>
      <c r="D27" s="33">
        <v>22</v>
      </c>
      <c r="E27" s="73">
        <v>25</v>
      </c>
      <c r="F27" s="33" t="s">
        <v>678</v>
      </c>
      <c r="G27" s="33" t="s">
        <v>678</v>
      </c>
      <c r="H27" s="33">
        <v>16.5</v>
      </c>
      <c r="I27" s="33">
        <v>1.5</v>
      </c>
      <c r="J27" s="33">
        <v>1</v>
      </c>
      <c r="K27" s="33" t="s">
        <v>678</v>
      </c>
      <c r="L27" s="33" t="s">
        <v>678</v>
      </c>
      <c r="M27" s="33" t="s">
        <v>678</v>
      </c>
      <c r="N27" s="33" t="s">
        <v>678</v>
      </c>
      <c r="O27" s="33">
        <v>0.5</v>
      </c>
      <c r="P27" s="33" t="s">
        <v>678</v>
      </c>
      <c r="Q27" s="33">
        <v>0.5</v>
      </c>
      <c r="R27" s="33" t="s">
        <v>678</v>
      </c>
      <c r="S27" s="33" t="s">
        <v>678</v>
      </c>
      <c r="T27" s="33">
        <v>95</v>
      </c>
      <c r="U27" s="33">
        <v>19.5</v>
      </c>
      <c r="V27" s="33" t="s">
        <v>678</v>
      </c>
      <c r="W27" s="33" t="s">
        <v>678</v>
      </c>
      <c r="X27" s="33" t="s">
        <v>678</v>
      </c>
      <c r="Y27" s="33">
        <v>0.5</v>
      </c>
      <c r="Z27" s="33" t="s">
        <v>678</v>
      </c>
      <c r="AA27" s="33" t="s">
        <v>678</v>
      </c>
      <c r="AB27" s="33">
        <v>3.5</v>
      </c>
      <c r="AC27" s="84">
        <v>4</v>
      </c>
      <c r="AD27" s="33">
        <v>11</v>
      </c>
      <c r="AE27" s="84">
        <v>167.5</v>
      </c>
      <c r="AF27" s="105">
        <v>0.5</v>
      </c>
      <c r="AG27" s="96">
        <v>7.6136363636363633</v>
      </c>
      <c r="AH27" s="123" t="s">
        <v>678</v>
      </c>
      <c r="AI27" s="123"/>
    </row>
    <row r="28" spans="1:35" x14ac:dyDescent="0.25">
      <c r="A28" s="38" t="s">
        <v>449</v>
      </c>
      <c r="B28" s="39" t="s">
        <v>133</v>
      </c>
      <c r="C28" s="43" t="s">
        <v>178</v>
      </c>
      <c r="D28" s="38">
        <v>22</v>
      </c>
      <c r="E28" s="75">
        <v>5</v>
      </c>
      <c r="F28" s="38">
        <v>1.5</v>
      </c>
      <c r="G28" s="38">
        <v>0.5</v>
      </c>
      <c r="H28" s="38">
        <v>13</v>
      </c>
      <c r="I28" s="38">
        <v>1</v>
      </c>
      <c r="J28" s="38" t="s">
        <v>678</v>
      </c>
      <c r="K28" s="38">
        <v>4.5</v>
      </c>
      <c r="L28" s="38" t="s">
        <v>678</v>
      </c>
      <c r="M28" s="38" t="s">
        <v>678</v>
      </c>
      <c r="N28" s="38" t="s">
        <v>678</v>
      </c>
      <c r="O28" s="38" t="s">
        <v>678</v>
      </c>
      <c r="P28" s="38" t="s">
        <v>678</v>
      </c>
      <c r="Q28" s="38">
        <v>0.5</v>
      </c>
      <c r="R28" s="38" t="s">
        <v>678</v>
      </c>
      <c r="S28" s="38" t="s">
        <v>678</v>
      </c>
      <c r="T28" s="38">
        <v>142.5</v>
      </c>
      <c r="U28" s="38">
        <v>55</v>
      </c>
      <c r="V28" s="38" t="s">
        <v>678</v>
      </c>
      <c r="W28" s="38" t="s">
        <v>678</v>
      </c>
      <c r="X28" s="38" t="s">
        <v>678</v>
      </c>
      <c r="Y28" s="38">
        <v>1</v>
      </c>
      <c r="Z28" s="38" t="s">
        <v>678</v>
      </c>
      <c r="AA28" s="38" t="s">
        <v>678</v>
      </c>
      <c r="AB28" s="38">
        <v>10</v>
      </c>
      <c r="AC28" s="83">
        <v>0.5</v>
      </c>
      <c r="AD28" s="38">
        <v>12</v>
      </c>
      <c r="AE28" s="83">
        <v>235</v>
      </c>
      <c r="AF28" s="92">
        <v>0.54545454545454541</v>
      </c>
      <c r="AG28" s="93">
        <v>10.681818181818182</v>
      </c>
      <c r="AH28" s="122" t="s">
        <v>678</v>
      </c>
      <c r="AI28" s="122"/>
    </row>
    <row r="29" spans="1:35" x14ac:dyDescent="0.25">
      <c r="A29" s="30" t="s">
        <v>363</v>
      </c>
      <c r="B29" s="31" t="s">
        <v>129</v>
      </c>
      <c r="C29" s="31" t="s">
        <v>173</v>
      </c>
      <c r="D29" s="30">
        <v>21</v>
      </c>
      <c r="E29" s="91">
        <v>55</v>
      </c>
      <c r="F29" s="30">
        <v>11.5</v>
      </c>
      <c r="G29" s="30">
        <v>34.5</v>
      </c>
      <c r="H29" s="30">
        <v>16.5</v>
      </c>
      <c r="I29" s="30">
        <v>1</v>
      </c>
      <c r="J29" s="30" t="s">
        <v>678</v>
      </c>
      <c r="K29" s="30" t="s">
        <v>678</v>
      </c>
      <c r="L29" s="30" t="s">
        <v>678</v>
      </c>
      <c r="M29" s="30">
        <v>0.5</v>
      </c>
      <c r="N29" s="30" t="s">
        <v>678</v>
      </c>
      <c r="O29" s="30" t="s">
        <v>678</v>
      </c>
      <c r="P29" s="30" t="s">
        <v>678</v>
      </c>
      <c r="Q29" s="30" t="s">
        <v>678</v>
      </c>
      <c r="R29" s="30">
        <v>0.5</v>
      </c>
      <c r="S29" s="30" t="s">
        <v>678</v>
      </c>
      <c r="T29" s="30">
        <v>82</v>
      </c>
      <c r="U29" s="30">
        <v>0.5</v>
      </c>
      <c r="V29" s="30">
        <v>5</v>
      </c>
      <c r="W29" s="30" t="s">
        <v>678</v>
      </c>
      <c r="X29" s="30" t="s">
        <v>678</v>
      </c>
      <c r="Y29" s="30" t="s">
        <v>678</v>
      </c>
      <c r="Z29" s="30" t="s">
        <v>678</v>
      </c>
      <c r="AA29" s="30" t="s">
        <v>678</v>
      </c>
      <c r="AB29" s="30" t="s">
        <v>678</v>
      </c>
      <c r="AC29" s="86">
        <v>2</v>
      </c>
      <c r="AD29" s="30">
        <v>11</v>
      </c>
      <c r="AE29" s="86">
        <v>209</v>
      </c>
      <c r="AF29" s="103">
        <v>0.52380952380952384</v>
      </c>
      <c r="AG29" s="104">
        <v>9.9523809523809526</v>
      </c>
      <c r="AH29" s="125" t="s">
        <v>678</v>
      </c>
      <c r="AI29" s="121"/>
    </row>
    <row r="30" spans="1:35" x14ac:dyDescent="0.25">
      <c r="A30" s="42" t="s">
        <v>363</v>
      </c>
      <c r="B30" s="43" t="s">
        <v>129</v>
      </c>
      <c r="C30" s="43" t="s">
        <v>178</v>
      </c>
      <c r="D30" s="42">
        <v>21</v>
      </c>
      <c r="E30" s="75">
        <v>48</v>
      </c>
      <c r="F30" s="42">
        <v>8</v>
      </c>
      <c r="G30" s="42">
        <v>10</v>
      </c>
      <c r="H30" s="42">
        <v>8</v>
      </c>
      <c r="I30" s="42">
        <v>2</v>
      </c>
      <c r="J30" s="42" t="s">
        <v>678</v>
      </c>
      <c r="K30" s="42">
        <v>0.5</v>
      </c>
      <c r="L30" s="42" t="s">
        <v>678</v>
      </c>
      <c r="M30" s="42">
        <v>1</v>
      </c>
      <c r="N30" s="42" t="s">
        <v>678</v>
      </c>
      <c r="O30" s="42" t="s">
        <v>678</v>
      </c>
      <c r="P30" s="42" t="s">
        <v>678</v>
      </c>
      <c r="Q30" s="42" t="s">
        <v>678</v>
      </c>
      <c r="R30" s="42">
        <v>1</v>
      </c>
      <c r="S30" s="42" t="s">
        <v>678</v>
      </c>
      <c r="T30" s="42">
        <v>106.5</v>
      </c>
      <c r="U30" s="42" t="s">
        <v>678</v>
      </c>
      <c r="V30" s="42">
        <v>1</v>
      </c>
      <c r="W30" s="42">
        <v>0.5</v>
      </c>
      <c r="X30" s="42" t="s">
        <v>678</v>
      </c>
      <c r="Y30" s="42" t="s">
        <v>678</v>
      </c>
      <c r="Z30" s="42" t="s">
        <v>678</v>
      </c>
      <c r="AA30" s="42" t="s">
        <v>678</v>
      </c>
      <c r="AB30" s="42" t="s">
        <v>678</v>
      </c>
      <c r="AC30" s="87">
        <v>1.5</v>
      </c>
      <c r="AD30" s="42">
        <v>12</v>
      </c>
      <c r="AE30" s="87">
        <v>188</v>
      </c>
      <c r="AF30" s="99">
        <v>0.5714285714285714</v>
      </c>
      <c r="AG30" s="100">
        <v>8.9523809523809526</v>
      </c>
      <c r="AH30" s="126" t="s">
        <v>678</v>
      </c>
      <c r="AI30" s="124"/>
    </row>
    <row r="31" spans="1:35" x14ac:dyDescent="0.25">
      <c r="A31" s="33" t="s">
        <v>353</v>
      </c>
      <c r="B31" s="34" t="s">
        <v>130</v>
      </c>
      <c r="C31" s="34" t="s">
        <v>173</v>
      </c>
      <c r="D31" s="33">
        <v>21</v>
      </c>
      <c r="E31" s="73">
        <v>73</v>
      </c>
      <c r="F31" s="33">
        <v>29.5</v>
      </c>
      <c r="G31" s="33">
        <v>98</v>
      </c>
      <c r="H31" s="33">
        <v>12.5</v>
      </c>
      <c r="I31" s="33">
        <v>0.5</v>
      </c>
      <c r="J31" s="33">
        <v>0.5</v>
      </c>
      <c r="K31" s="33" t="s">
        <v>678</v>
      </c>
      <c r="L31" s="33" t="s">
        <v>678</v>
      </c>
      <c r="M31" s="33" t="s">
        <v>678</v>
      </c>
      <c r="N31" s="33" t="s">
        <v>678</v>
      </c>
      <c r="O31" s="33" t="s">
        <v>678</v>
      </c>
      <c r="P31" s="33" t="s">
        <v>678</v>
      </c>
      <c r="Q31" s="33" t="s">
        <v>678</v>
      </c>
      <c r="R31" s="33">
        <v>1</v>
      </c>
      <c r="S31" s="33" t="s">
        <v>678</v>
      </c>
      <c r="T31" s="33">
        <v>70</v>
      </c>
      <c r="U31" s="33">
        <v>0.5</v>
      </c>
      <c r="V31" s="33">
        <v>4.5</v>
      </c>
      <c r="W31" s="33" t="s">
        <v>678</v>
      </c>
      <c r="X31" s="33" t="s">
        <v>678</v>
      </c>
      <c r="Y31" s="33" t="s">
        <v>678</v>
      </c>
      <c r="Z31" s="33" t="s">
        <v>678</v>
      </c>
      <c r="AA31" s="33" t="s">
        <v>678</v>
      </c>
      <c r="AB31" s="33">
        <v>0.5</v>
      </c>
      <c r="AC31" s="84">
        <v>3.5</v>
      </c>
      <c r="AD31" s="3">
        <v>12</v>
      </c>
      <c r="AE31" s="84">
        <v>294</v>
      </c>
      <c r="AF31" s="95">
        <v>0.5714285714285714</v>
      </c>
      <c r="AG31" s="96">
        <v>14</v>
      </c>
      <c r="AH31" s="123" t="s">
        <v>678</v>
      </c>
      <c r="AI31" s="123"/>
    </row>
    <row r="32" spans="1:35" x14ac:dyDescent="0.25">
      <c r="A32" s="42" t="s">
        <v>353</v>
      </c>
      <c r="B32" s="43" t="s">
        <v>130</v>
      </c>
      <c r="C32" s="43" t="s">
        <v>178</v>
      </c>
      <c r="D32" s="42">
        <v>21</v>
      </c>
      <c r="E32" s="75">
        <v>22.5</v>
      </c>
      <c r="F32" s="42">
        <v>7</v>
      </c>
      <c r="G32" s="42">
        <v>20.5</v>
      </c>
      <c r="H32" s="42">
        <v>14.5</v>
      </c>
      <c r="I32" s="42">
        <v>2.5</v>
      </c>
      <c r="J32" s="42" t="s">
        <v>678</v>
      </c>
      <c r="K32" s="42" t="s">
        <v>678</v>
      </c>
      <c r="L32" s="42" t="s">
        <v>678</v>
      </c>
      <c r="M32" s="42" t="s">
        <v>678</v>
      </c>
      <c r="N32" s="42" t="s">
        <v>678</v>
      </c>
      <c r="O32" s="42" t="s">
        <v>678</v>
      </c>
      <c r="P32" s="42" t="s">
        <v>678</v>
      </c>
      <c r="Q32" s="42" t="s">
        <v>678</v>
      </c>
      <c r="R32" s="42">
        <v>2.5</v>
      </c>
      <c r="S32" s="42" t="s">
        <v>678</v>
      </c>
      <c r="T32" s="42">
        <v>49</v>
      </c>
      <c r="U32" s="42">
        <v>0.5</v>
      </c>
      <c r="V32" s="42">
        <v>1</v>
      </c>
      <c r="W32" s="42">
        <v>0.5</v>
      </c>
      <c r="X32" s="42">
        <v>1</v>
      </c>
      <c r="Y32" s="42" t="s">
        <v>678</v>
      </c>
      <c r="Z32" s="42" t="s">
        <v>678</v>
      </c>
      <c r="AA32" s="42">
        <v>1</v>
      </c>
      <c r="AB32" s="42" t="s">
        <v>678</v>
      </c>
      <c r="AC32" s="87">
        <v>3</v>
      </c>
      <c r="AD32" s="75">
        <v>13</v>
      </c>
      <c r="AE32" s="87">
        <v>125.5</v>
      </c>
      <c r="AF32" s="99">
        <v>0.61904761904761907</v>
      </c>
      <c r="AG32" s="100">
        <v>5.9761904761904763</v>
      </c>
      <c r="AH32" s="126" t="s">
        <v>678</v>
      </c>
      <c r="AI32" s="126"/>
    </row>
    <row r="33" spans="1:36" x14ac:dyDescent="0.25">
      <c r="A33" s="38" t="s">
        <v>563</v>
      </c>
      <c r="B33" s="39" t="s">
        <v>116</v>
      </c>
      <c r="C33" s="39" t="s">
        <v>178</v>
      </c>
      <c r="D33" s="38">
        <v>39</v>
      </c>
      <c r="E33" s="72">
        <v>48.5</v>
      </c>
      <c r="F33" s="38">
        <v>1.5</v>
      </c>
      <c r="G33" s="38">
        <v>0.5</v>
      </c>
      <c r="H33" s="38">
        <v>6</v>
      </c>
      <c r="I33" s="38">
        <v>3</v>
      </c>
      <c r="J33" s="38">
        <v>0.5</v>
      </c>
      <c r="K33" s="38" t="s">
        <v>678</v>
      </c>
      <c r="L33" s="38" t="s">
        <v>678</v>
      </c>
      <c r="M33" s="38" t="s">
        <v>678</v>
      </c>
      <c r="N33" s="38" t="s">
        <v>678</v>
      </c>
      <c r="O33" s="38" t="s">
        <v>678</v>
      </c>
      <c r="P33" s="38" t="s">
        <v>678</v>
      </c>
      <c r="Q33" s="38" t="s">
        <v>678</v>
      </c>
      <c r="R33" s="38" t="s">
        <v>678</v>
      </c>
      <c r="S33" s="38" t="s">
        <v>678</v>
      </c>
      <c r="T33" s="38">
        <v>23</v>
      </c>
      <c r="U33" s="38">
        <v>43.5</v>
      </c>
      <c r="V33" s="38" t="s">
        <v>678</v>
      </c>
      <c r="W33" s="38">
        <v>2</v>
      </c>
      <c r="X33" s="38">
        <v>1.5</v>
      </c>
      <c r="Y33" s="38">
        <v>0.5</v>
      </c>
      <c r="Z33" s="38">
        <v>4.5</v>
      </c>
      <c r="AA33" s="38">
        <v>0.5</v>
      </c>
      <c r="AB33" s="38">
        <v>18.5</v>
      </c>
      <c r="AC33" s="83">
        <v>0.5</v>
      </c>
      <c r="AD33" s="38">
        <v>15</v>
      </c>
      <c r="AE33" s="83">
        <v>154.5</v>
      </c>
      <c r="AF33" s="92">
        <v>0.38461538461538464</v>
      </c>
      <c r="AG33" s="93">
        <v>3.9615384615384617</v>
      </c>
      <c r="AH33" s="122" t="s">
        <v>678</v>
      </c>
      <c r="AI33" s="123"/>
    </row>
    <row r="34" spans="1:36" x14ac:dyDescent="0.25">
      <c r="A34" s="54" t="s">
        <v>563</v>
      </c>
      <c r="B34" s="55" t="s">
        <v>116</v>
      </c>
      <c r="C34" s="55" t="s">
        <v>173</v>
      </c>
      <c r="D34" s="54">
        <v>39</v>
      </c>
      <c r="E34" s="76">
        <v>93.5</v>
      </c>
      <c r="F34" s="54">
        <v>11</v>
      </c>
      <c r="G34" s="54">
        <v>30.5</v>
      </c>
      <c r="H34" s="54">
        <v>8.5</v>
      </c>
      <c r="I34" s="54">
        <v>2</v>
      </c>
      <c r="J34" s="54" t="s">
        <v>678</v>
      </c>
      <c r="K34" s="54">
        <v>5.5</v>
      </c>
      <c r="L34" s="54" t="s">
        <v>678</v>
      </c>
      <c r="M34" s="54" t="s">
        <v>678</v>
      </c>
      <c r="N34" s="54" t="s">
        <v>678</v>
      </c>
      <c r="O34" s="54" t="s">
        <v>678</v>
      </c>
      <c r="P34" s="54" t="s">
        <v>678</v>
      </c>
      <c r="Q34" s="54">
        <v>5.5</v>
      </c>
      <c r="R34" s="54">
        <v>5</v>
      </c>
      <c r="S34" s="54" t="s">
        <v>678</v>
      </c>
      <c r="T34" s="54">
        <v>28.5</v>
      </c>
      <c r="U34" s="54">
        <v>80</v>
      </c>
      <c r="V34" s="54" t="s">
        <v>678</v>
      </c>
      <c r="W34" s="54" t="s">
        <v>678</v>
      </c>
      <c r="X34" s="54">
        <v>0.5</v>
      </c>
      <c r="Y34" s="54" t="s">
        <v>678</v>
      </c>
      <c r="Z34" s="54" t="s">
        <v>678</v>
      </c>
      <c r="AA34" s="54">
        <v>0.5</v>
      </c>
      <c r="AB34" s="54">
        <v>5.5</v>
      </c>
      <c r="AC34" s="85">
        <v>11.5</v>
      </c>
      <c r="AD34" s="54">
        <v>14</v>
      </c>
      <c r="AE34" s="85">
        <v>288</v>
      </c>
      <c r="AF34" s="97">
        <v>0.35897435897435898</v>
      </c>
      <c r="AG34" s="98">
        <v>7.384615384615385</v>
      </c>
      <c r="AH34" s="124" t="s">
        <v>678</v>
      </c>
      <c r="AI34" s="126"/>
    </row>
    <row r="35" spans="1:36" x14ac:dyDescent="0.25">
      <c r="A35" s="33" t="s">
        <v>234</v>
      </c>
      <c r="B35" s="34" t="s">
        <v>138</v>
      </c>
      <c r="C35" s="34" t="s">
        <v>219</v>
      </c>
      <c r="D35" s="33">
        <v>25</v>
      </c>
      <c r="E35" s="73">
        <v>32.25</v>
      </c>
      <c r="F35" s="33">
        <v>6</v>
      </c>
      <c r="G35" s="33">
        <v>2.25</v>
      </c>
      <c r="H35" s="33">
        <v>4.5</v>
      </c>
      <c r="I35" s="33">
        <v>1.25</v>
      </c>
      <c r="J35" s="33" t="s">
        <v>678</v>
      </c>
      <c r="K35" s="33" t="s">
        <v>678</v>
      </c>
      <c r="L35" s="33" t="s">
        <v>678</v>
      </c>
      <c r="M35" s="33" t="s">
        <v>678</v>
      </c>
      <c r="N35" s="33" t="s">
        <v>678</v>
      </c>
      <c r="O35" s="33" t="s">
        <v>678</v>
      </c>
      <c r="P35" s="33" t="s">
        <v>678</v>
      </c>
      <c r="Q35" s="33" t="s">
        <v>678</v>
      </c>
      <c r="R35" s="33">
        <v>3</v>
      </c>
      <c r="S35" s="33">
        <v>0.5</v>
      </c>
      <c r="T35" s="33">
        <v>63</v>
      </c>
      <c r="U35" s="33">
        <v>1.5</v>
      </c>
      <c r="V35" s="33" t="s">
        <v>678</v>
      </c>
      <c r="W35" s="33" t="s">
        <v>678</v>
      </c>
      <c r="X35" s="33" t="s">
        <v>678</v>
      </c>
      <c r="Y35" s="33">
        <v>0.25</v>
      </c>
      <c r="Z35" s="33" t="s">
        <v>678</v>
      </c>
      <c r="AA35" s="33">
        <v>0.5</v>
      </c>
      <c r="AB35" s="33" t="s">
        <v>678</v>
      </c>
      <c r="AC35" s="84">
        <v>1.75</v>
      </c>
      <c r="AD35" s="33">
        <v>12</v>
      </c>
      <c r="AE35" s="84">
        <v>116.75</v>
      </c>
      <c r="AF35" s="105">
        <v>0.48</v>
      </c>
      <c r="AG35" s="96">
        <v>4.67</v>
      </c>
      <c r="AH35" s="123" t="s">
        <v>678</v>
      </c>
      <c r="AI35" s="122"/>
    </row>
    <row r="36" spans="1:36" x14ac:dyDescent="0.25">
      <c r="A36" s="42" t="s">
        <v>234</v>
      </c>
      <c r="B36" s="43" t="s">
        <v>138</v>
      </c>
      <c r="C36" s="43" t="s">
        <v>178</v>
      </c>
      <c r="D36" s="87">
        <v>25</v>
      </c>
      <c r="E36" s="42">
        <v>26.75</v>
      </c>
      <c r="F36" s="42">
        <v>1</v>
      </c>
      <c r="G36" s="42">
        <v>0.75</v>
      </c>
      <c r="H36" s="42">
        <v>10</v>
      </c>
      <c r="I36" s="42">
        <v>1.5</v>
      </c>
      <c r="J36" s="42" t="s">
        <v>678</v>
      </c>
      <c r="K36" s="42">
        <v>0.5</v>
      </c>
      <c r="L36" s="42" t="s">
        <v>678</v>
      </c>
      <c r="M36" s="42" t="s">
        <v>678</v>
      </c>
      <c r="N36" s="42" t="s">
        <v>678</v>
      </c>
      <c r="O36" s="42" t="s">
        <v>678</v>
      </c>
      <c r="P36" s="42" t="s">
        <v>678</v>
      </c>
      <c r="Q36" s="42" t="s">
        <v>678</v>
      </c>
      <c r="R36" s="42">
        <v>1</v>
      </c>
      <c r="S36" s="42" t="s">
        <v>678</v>
      </c>
      <c r="T36" s="42">
        <v>53</v>
      </c>
      <c r="U36" s="42">
        <v>3.25</v>
      </c>
      <c r="V36" s="42" t="s">
        <v>678</v>
      </c>
      <c r="W36" s="42">
        <v>0.75</v>
      </c>
      <c r="X36" s="42" t="s">
        <v>678</v>
      </c>
      <c r="Y36" s="42" t="s">
        <v>678</v>
      </c>
      <c r="Z36" s="42" t="s">
        <v>678</v>
      </c>
      <c r="AA36" s="42" t="s">
        <v>678</v>
      </c>
      <c r="AB36" s="42">
        <v>3.25</v>
      </c>
      <c r="AC36" s="87">
        <v>0.5</v>
      </c>
      <c r="AD36" s="42">
        <v>12</v>
      </c>
      <c r="AE36" s="87">
        <v>102.25</v>
      </c>
      <c r="AF36" s="99">
        <v>0.48</v>
      </c>
      <c r="AG36" s="100">
        <v>4.09</v>
      </c>
      <c r="AH36" s="126" t="s">
        <v>678</v>
      </c>
      <c r="AI36" s="126"/>
    </row>
    <row r="37" spans="1:36" x14ac:dyDescent="0.25">
      <c r="A37" s="38" t="s">
        <v>155</v>
      </c>
      <c r="B37" s="39" t="s">
        <v>115</v>
      </c>
      <c r="C37" s="39" t="s">
        <v>178</v>
      </c>
      <c r="D37" s="38">
        <v>39</v>
      </c>
      <c r="E37" s="72">
        <v>34</v>
      </c>
      <c r="F37" s="38">
        <v>3</v>
      </c>
      <c r="G37" s="38" t="s">
        <v>678</v>
      </c>
      <c r="H37" s="38">
        <v>9</v>
      </c>
      <c r="I37" s="38">
        <v>3</v>
      </c>
      <c r="J37" s="38" t="s">
        <v>678</v>
      </c>
      <c r="K37" s="38">
        <v>6.5</v>
      </c>
      <c r="L37" s="38" t="s">
        <v>678</v>
      </c>
      <c r="M37" s="38" t="s">
        <v>678</v>
      </c>
      <c r="N37" s="38" t="s">
        <v>678</v>
      </c>
      <c r="O37" s="38" t="s">
        <v>678</v>
      </c>
      <c r="P37" s="38" t="s">
        <v>678</v>
      </c>
      <c r="Q37" s="38" t="s">
        <v>678</v>
      </c>
      <c r="R37" s="38" t="s">
        <v>678</v>
      </c>
      <c r="S37" s="38" t="s">
        <v>678</v>
      </c>
      <c r="T37" s="38">
        <v>37</v>
      </c>
      <c r="U37" s="38">
        <v>100.5</v>
      </c>
      <c r="V37" s="38" t="s">
        <v>678</v>
      </c>
      <c r="W37" s="38">
        <v>2</v>
      </c>
      <c r="X37" s="38">
        <v>1</v>
      </c>
      <c r="Y37" s="38" t="s">
        <v>678</v>
      </c>
      <c r="Z37" s="38">
        <v>1.5</v>
      </c>
      <c r="AA37" s="38" t="s">
        <v>678</v>
      </c>
      <c r="AB37" s="38">
        <v>7.5</v>
      </c>
      <c r="AC37" s="83">
        <v>1</v>
      </c>
      <c r="AD37" s="38">
        <v>12</v>
      </c>
      <c r="AE37" s="83">
        <v>206</v>
      </c>
      <c r="AF37" s="92">
        <v>0.30769230769230771</v>
      </c>
      <c r="AG37" s="93">
        <v>5.2820512820512819</v>
      </c>
      <c r="AH37" s="122" t="s">
        <v>678</v>
      </c>
      <c r="AI37" s="123"/>
    </row>
    <row r="38" spans="1:36" x14ac:dyDescent="0.25">
      <c r="A38" s="54" t="s">
        <v>155</v>
      </c>
      <c r="B38" s="55" t="s">
        <v>115</v>
      </c>
      <c r="C38" s="55" t="s">
        <v>219</v>
      </c>
      <c r="D38" s="54">
        <v>39</v>
      </c>
      <c r="E38" s="76">
        <v>101</v>
      </c>
      <c r="F38" s="54">
        <v>1.5</v>
      </c>
      <c r="G38" s="54">
        <v>6</v>
      </c>
      <c r="H38" s="54">
        <v>13</v>
      </c>
      <c r="I38" s="54">
        <v>33</v>
      </c>
      <c r="J38" s="54">
        <v>3.5</v>
      </c>
      <c r="K38" s="54">
        <v>4</v>
      </c>
      <c r="L38" s="54" t="s">
        <v>678</v>
      </c>
      <c r="M38" s="54" t="s">
        <v>678</v>
      </c>
      <c r="N38" s="54" t="s">
        <v>678</v>
      </c>
      <c r="O38" s="54" t="s">
        <v>678</v>
      </c>
      <c r="P38" s="54">
        <v>0.5</v>
      </c>
      <c r="Q38" s="54">
        <v>3</v>
      </c>
      <c r="R38" s="54">
        <v>0.5</v>
      </c>
      <c r="S38" s="54" t="s">
        <v>678</v>
      </c>
      <c r="T38" s="54">
        <v>63</v>
      </c>
      <c r="U38" s="54">
        <v>49</v>
      </c>
      <c r="V38" s="54" t="s">
        <v>678</v>
      </c>
      <c r="W38" s="54" t="s">
        <v>678</v>
      </c>
      <c r="X38" s="54" t="s">
        <v>678</v>
      </c>
      <c r="Y38" s="54">
        <v>1.5</v>
      </c>
      <c r="Z38" s="54">
        <v>0.5</v>
      </c>
      <c r="AA38" s="54" t="s">
        <v>678</v>
      </c>
      <c r="AB38" s="54">
        <v>1</v>
      </c>
      <c r="AC38" s="85">
        <v>1.5</v>
      </c>
      <c r="AD38" s="33">
        <v>16</v>
      </c>
      <c r="AE38" s="84">
        <v>282.5</v>
      </c>
      <c r="AF38" s="105">
        <v>0.41025641025641024</v>
      </c>
      <c r="AG38" s="96">
        <v>7.2435897435897436</v>
      </c>
      <c r="AH38" s="123" t="s">
        <v>678</v>
      </c>
      <c r="AI38" s="122"/>
    </row>
    <row r="39" spans="1:36" x14ac:dyDescent="0.25">
      <c r="A39" s="38" t="s">
        <v>182</v>
      </c>
      <c r="B39" s="39" t="s">
        <v>134</v>
      </c>
      <c r="C39" s="39" t="s">
        <v>178</v>
      </c>
      <c r="D39" s="38">
        <v>14</v>
      </c>
      <c r="E39" s="72">
        <v>15.5</v>
      </c>
      <c r="F39" s="38">
        <v>4</v>
      </c>
      <c r="G39" s="38">
        <v>3</v>
      </c>
      <c r="H39" s="38">
        <v>3.5</v>
      </c>
      <c r="I39" s="38">
        <v>20.5</v>
      </c>
      <c r="J39" s="38">
        <v>3.5</v>
      </c>
      <c r="K39" s="38" t="s">
        <v>678</v>
      </c>
      <c r="L39" s="38" t="s">
        <v>678</v>
      </c>
      <c r="M39" s="38" t="s">
        <v>678</v>
      </c>
      <c r="N39" s="38" t="s">
        <v>678</v>
      </c>
      <c r="O39" s="38" t="s">
        <v>678</v>
      </c>
      <c r="P39" s="38" t="s">
        <v>678</v>
      </c>
      <c r="Q39" s="38" t="s">
        <v>678</v>
      </c>
      <c r="R39" s="38" t="s">
        <v>678</v>
      </c>
      <c r="S39" s="38" t="s">
        <v>678</v>
      </c>
      <c r="T39" s="38">
        <v>15.5</v>
      </c>
      <c r="U39" s="38">
        <v>4.5</v>
      </c>
      <c r="V39" s="38" t="s">
        <v>678</v>
      </c>
      <c r="W39" s="38">
        <v>0.5</v>
      </c>
      <c r="X39" s="38" t="s">
        <v>678</v>
      </c>
      <c r="Y39" s="38">
        <v>2</v>
      </c>
      <c r="Z39" s="38">
        <v>0.5</v>
      </c>
      <c r="AA39" s="38">
        <v>0.5</v>
      </c>
      <c r="AB39" s="38">
        <v>0.5</v>
      </c>
      <c r="AC39" s="83">
        <v>2.5</v>
      </c>
      <c r="AD39" s="46">
        <v>14</v>
      </c>
      <c r="AE39" s="82">
        <v>76.5</v>
      </c>
      <c r="AF39" s="101">
        <v>1</v>
      </c>
      <c r="AG39" s="102">
        <v>5.4642857142857144</v>
      </c>
      <c r="AH39" s="121" t="s">
        <v>678</v>
      </c>
      <c r="AI39" s="123"/>
    </row>
    <row r="40" spans="1:36" x14ac:dyDescent="0.25">
      <c r="A40" s="54" t="s">
        <v>182</v>
      </c>
      <c r="B40" s="55" t="s">
        <v>134</v>
      </c>
      <c r="C40" s="55" t="s">
        <v>173</v>
      </c>
      <c r="D40" s="54">
        <v>14</v>
      </c>
      <c r="E40" s="76">
        <v>32.5</v>
      </c>
      <c r="F40" s="54" t="s">
        <v>678</v>
      </c>
      <c r="G40" s="54">
        <v>5</v>
      </c>
      <c r="H40" s="54">
        <v>10.5</v>
      </c>
      <c r="I40" s="54">
        <v>18</v>
      </c>
      <c r="J40" s="54">
        <v>5</v>
      </c>
      <c r="K40" s="54">
        <v>0.5</v>
      </c>
      <c r="L40" s="54" t="s">
        <v>678</v>
      </c>
      <c r="M40" s="54" t="s">
        <v>678</v>
      </c>
      <c r="N40" s="54">
        <v>0.5</v>
      </c>
      <c r="O40" s="54" t="s">
        <v>678</v>
      </c>
      <c r="P40" s="54" t="s">
        <v>678</v>
      </c>
      <c r="Q40" s="54" t="s">
        <v>678</v>
      </c>
      <c r="R40" s="54" t="s">
        <v>678</v>
      </c>
      <c r="S40" s="54">
        <v>1</v>
      </c>
      <c r="T40" s="54">
        <v>22.5</v>
      </c>
      <c r="U40" s="54">
        <v>50</v>
      </c>
      <c r="V40" s="54" t="s">
        <v>678</v>
      </c>
      <c r="W40" s="54" t="s">
        <v>678</v>
      </c>
      <c r="X40" s="54" t="s">
        <v>678</v>
      </c>
      <c r="Y40" s="54" t="s">
        <v>678</v>
      </c>
      <c r="Z40" s="54" t="s">
        <v>678</v>
      </c>
      <c r="AA40" s="54" t="s">
        <v>678</v>
      </c>
      <c r="AB40" s="54">
        <v>0.5</v>
      </c>
      <c r="AC40" s="85">
        <v>1.5</v>
      </c>
      <c r="AD40" s="54">
        <v>12</v>
      </c>
      <c r="AE40" s="85">
        <v>147.5</v>
      </c>
      <c r="AF40" s="97">
        <v>0.8571428571428571</v>
      </c>
      <c r="AG40" s="98">
        <v>10.535714285714286</v>
      </c>
      <c r="AH40" s="124" t="s">
        <v>678</v>
      </c>
      <c r="AI40" s="124"/>
    </row>
    <row r="41" spans="1:36" x14ac:dyDescent="0.25">
      <c r="A41" s="33" t="s">
        <v>502</v>
      </c>
      <c r="B41" s="34" t="s">
        <v>136</v>
      </c>
      <c r="C41" s="34" t="s">
        <v>219</v>
      </c>
      <c r="D41" s="33">
        <v>23</v>
      </c>
      <c r="E41" s="73">
        <v>239.5</v>
      </c>
      <c r="F41" s="33">
        <v>4.5</v>
      </c>
      <c r="G41" s="33">
        <v>7</v>
      </c>
      <c r="H41" s="33">
        <v>61</v>
      </c>
      <c r="I41" s="33">
        <v>6</v>
      </c>
      <c r="J41" s="33">
        <v>5.5</v>
      </c>
      <c r="K41" s="33" t="s">
        <v>678</v>
      </c>
      <c r="L41" s="33" t="s">
        <v>678</v>
      </c>
      <c r="M41" s="33" t="s">
        <v>678</v>
      </c>
      <c r="N41" s="33" t="s">
        <v>678</v>
      </c>
      <c r="O41" s="33" t="s">
        <v>678</v>
      </c>
      <c r="P41" s="33" t="s">
        <v>678</v>
      </c>
      <c r="Q41" s="33" t="s">
        <v>678</v>
      </c>
      <c r="R41" s="33" t="s">
        <v>678</v>
      </c>
      <c r="S41" s="33">
        <v>0.5</v>
      </c>
      <c r="T41" s="33">
        <v>76</v>
      </c>
      <c r="U41" s="33">
        <v>11.5</v>
      </c>
      <c r="V41" s="33" t="s">
        <v>678</v>
      </c>
      <c r="W41" s="33">
        <v>1.5</v>
      </c>
      <c r="X41" s="33" t="s">
        <v>678</v>
      </c>
      <c r="Y41" s="33">
        <v>0.5</v>
      </c>
      <c r="Z41" s="33" t="s">
        <v>678</v>
      </c>
      <c r="AA41" s="33" t="s">
        <v>678</v>
      </c>
      <c r="AB41" s="33" t="s">
        <v>678</v>
      </c>
      <c r="AC41" s="84" t="s">
        <v>678</v>
      </c>
      <c r="AD41" s="33">
        <v>11</v>
      </c>
      <c r="AE41" s="84">
        <v>413.5</v>
      </c>
      <c r="AF41" s="105">
        <v>0.47826086956521741</v>
      </c>
      <c r="AG41" s="96">
        <v>17.978260869565219</v>
      </c>
      <c r="AH41" s="123">
        <v>60</v>
      </c>
      <c r="AI41" s="123">
        <v>25</v>
      </c>
    </row>
    <row r="42" spans="1:36" x14ac:dyDescent="0.25">
      <c r="A42" s="42" t="s">
        <v>502</v>
      </c>
      <c r="B42" s="43" t="s">
        <v>136</v>
      </c>
      <c r="C42" s="43" t="s">
        <v>178</v>
      </c>
      <c r="D42" s="87">
        <v>23</v>
      </c>
      <c r="E42" s="72">
        <v>164.5</v>
      </c>
      <c r="F42" s="38">
        <v>2</v>
      </c>
      <c r="G42" s="38">
        <v>2</v>
      </c>
      <c r="H42" s="38">
        <v>21</v>
      </c>
      <c r="I42" s="38">
        <v>1</v>
      </c>
      <c r="J42" s="38">
        <v>1.5</v>
      </c>
      <c r="K42" s="38" t="s">
        <v>678</v>
      </c>
      <c r="L42" s="38" t="s">
        <v>678</v>
      </c>
      <c r="M42" s="38" t="s">
        <v>678</v>
      </c>
      <c r="N42" s="38" t="s">
        <v>678</v>
      </c>
      <c r="O42" s="38" t="s">
        <v>678</v>
      </c>
      <c r="P42" s="38" t="s">
        <v>678</v>
      </c>
      <c r="Q42" s="38" t="s">
        <v>678</v>
      </c>
      <c r="R42" s="38" t="s">
        <v>678</v>
      </c>
      <c r="S42" s="38">
        <v>1</v>
      </c>
      <c r="T42" s="38">
        <v>96</v>
      </c>
      <c r="U42" s="38">
        <v>7.5</v>
      </c>
      <c r="V42" s="38" t="s">
        <v>678</v>
      </c>
      <c r="W42" s="38">
        <v>2</v>
      </c>
      <c r="X42" s="38">
        <v>6</v>
      </c>
      <c r="Y42" s="38" t="s">
        <v>678</v>
      </c>
      <c r="Z42" s="38" t="s">
        <v>678</v>
      </c>
      <c r="AA42" s="38" t="s">
        <v>678</v>
      </c>
      <c r="AB42" s="38" t="s">
        <v>678</v>
      </c>
      <c r="AC42" s="83" t="s">
        <v>678</v>
      </c>
      <c r="AD42" s="38">
        <v>11</v>
      </c>
      <c r="AE42" s="83">
        <v>304.5</v>
      </c>
      <c r="AF42" s="92">
        <v>0.47826086956521741</v>
      </c>
      <c r="AG42" s="93">
        <v>13.239130434782609</v>
      </c>
      <c r="AH42" s="122">
        <v>35</v>
      </c>
      <c r="AI42" s="122"/>
      <c r="AJ42" s="171"/>
    </row>
    <row r="43" spans="1:36" x14ac:dyDescent="0.25">
      <c r="A43" s="111" t="s">
        <v>651</v>
      </c>
      <c r="B43" s="111"/>
      <c r="C43" s="111"/>
      <c r="D43" s="111"/>
      <c r="E43" s="164">
        <v>2112.25</v>
      </c>
      <c r="F43" s="169">
        <v>385</v>
      </c>
      <c r="G43" s="169">
        <v>481</v>
      </c>
      <c r="H43" s="169">
        <v>467.25</v>
      </c>
      <c r="I43" s="169">
        <v>120.75</v>
      </c>
      <c r="J43" s="169">
        <v>38.5</v>
      </c>
      <c r="K43" s="169">
        <v>37.5</v>
      </c>
      <c r="L43" s="169">
        <v>25.5</v>
      </c>
      <c r="M43" s="169">
        <v>5.5</v>
      </c>
      <c r="N43" s="169">
        <v>2</v>
      </c>
      <c r="O43" s="169">
        <v>0.5</v>
      </c>
      <c r="P43" s="169">
        <v>1</v>
      </c>
      <c r="Q43" s="169">
        <v>9.5</v>
      </c>
      <c r="R43" s="169">
        <v>26.25</v>
      </c>
      <c r="S43" s="169">
        <v>13</v>
      </c>
      <c r="T43" s="169">
        <v>3772.75</v>
      </c>
      <c r="U43" s="169">
        <v>771.5</v>
      </c>
      <c r="V43" s="169">
        <v>58</v>
      </c>
      <c r="W43" s="169">
        <v>19.75</v>
      </c>
      <c r="X43" s="169">
        <v>14.5</v>
      </c>
      <c r="Y43" s="169">
        <v>13.75</v>
      </c>
      <c r="Z43" s="169">
        <v>9.5</v>
      </c>
      <c r="AA43" s="169">
        <v>4</v>
      </c>
      <c r="AB43" s="169">
        <v>63.25</v>
      </c>
      <c r="AC43" s="169">
        <v>117</v>
      </c>
      <c r="AD43" s="169">
        <v>456</v>
      </c>
      <c r="AE43" s="169">
        <v>8569.5</v>
      </c>
      <c r="AF43" s="163">
        <v>23.247304766844408</v>
      </c>
      <c r="AG43" s="163">
        <v>428.50029316804256</v>
      </c>
      <c r="AH43" s="166"/>
      <c r="AI43" s="170"/>
      <c r="AJ43" s="172"/>
    </row>
    <row r="44" spans="1:36" x14ac:dyDescent="0.25">
      <c r="A44" s="114" t="s">
        <v>649</v>
      </c>
      <c r="B44" s="114"/>
      <c r="C44" s="114"/>
      <c r="D44" s="114"/>
      <c r="E44" s="167">
        <v>1375.75</v>
      </c>
      <c r="F44" s="165">
        <v>286.5</v>
      </c>
      <c r="G44" s="165">
        <v>394.75</v>
      </c>
      <c r="H44" s="165">
        <v>257</v>
      </c>
      <c r="I44" s="165">
        <v>76.75</v>
      </c>
      <c r="J44" s="165">
        <v>24.5</v>
      </c>
      <c r="K44" s="165">
        <v>13.5</v>
      </c>
      <c r="L44" s="165">
        <v>11.5</v>
      </c>
      <c r="M44" s="165">
        <v>2</v>
      </c>
      <c r="N44" s="165">
        <v>2</v>
      </c>
      <c r="O44" s="165">
        <v>0.5</v>
      </c>
      <c r="P44" s="165">
        <v>1</v>
      </c>
      <c r="Q44" s="165">
        <v>9</v>
      </c>
      <c r="R44" s="165">
        <v>18.5</v>
      </c>
      <c r="S44" s="165">
        <v>4</v>
      </c>
      <c r="T44" s="165">
        <v>2178.5</v>
      </c>
      <c r="U44" s="165">
        <v>413</v>
      </c>
      <c r="V44" s="165">
        <v>53</v>
      </c>
      <c r="W44" s="165">
        <v>6.5</v>
      </c>
      <c r="X44" s="165">
        <v>1.5</v>
      </c>
      <c r="Y44" s="165">
        <v>6.25</v>
      </c>
      <c r="Z44" s="165">
        <v>2.5</v>
      </c>
      <c r="AA44" s="165">
        <v>1.5</v>
      </c>
      <c r="AB44" s="165">
        <v>18</v>
      </c>
      <c r="AC44" s="165">
        <v>86.25</v>
      </c>
      <c r="AD44" s="165">
        <v>232</v>
      </c>
      <c r="AE44" s="165">
        <v>5244.25</v>
      </c>
      <c r="AF44" s="170">
        <v>11.868671005039293</v>
      </c>
      <c r="AG44" s="168">
        <v>268.42081631923065</v>
      </c>
      <c r="AH44" s="165"/>
      <c r="AI44" s="129"/>
      <c r="AJ44" s="172"/>
    </row>
    <row r="45" spans="1:36" x14ac:dyDescent="0.25">
      <c r="A45" s="111" t="s">
        <v>650</v>
      </c>
      <c r="B45" s="111"/>
      <c r="C45" s="111"/>
      <c r="D45" s="111"/>
      <c r="E45" s="112">
        <v>736.5</v>
      </c>
      <c r="F45" s="111">
        <v>98.5</v>
      </c>
      <c r="G45" s="111">
        <v>86.25</v>
      </c>
      <c r="H45" s="111">
        <v>210.25</v>
      </c>
      <c r="I45" s="111">
        <v>44</v>
      </c>
      <c r="J45" s="111">
        <v>14</v>
      </c>
      <c r="K45" s="111">
        <v>24</v>
      </c>
      <c r="L45" s="111">
        <v>14</v>
      </c>
      <c r="M45" s="111">
        <v>3.5</v>
      </c>
      <c r="N45" s="111">
        <v>0</v>
      </c>
      <c r="O45" s="111">
        <v>0</v>
      </c>
      <c r="P45" s="111">
        <v>0</v>
      </c>
      <c r="Q45" s="111">
        <v>0.5</v>
      </c>
      <c r="R45" s="111">
        <v>7.75</v>
      </c>
      <c r="S45" s="111">
        <v>9</v>
      </c>
      <c r="T45" s="111">
        <v>1594.25</v>
      </c>
      <c r="U45" s="111">
        <v>358.5</v>
      </c>
      <c r="V45" s="111">
        <v>5</v>
      </c>
      <c r="W45" s="111">
        <v>13.25</v>
      </c>
      <c r="X45" s="111">
        <v>13</v>
      </c>
      <c r="Y45" s="111">
        <v>7.5</v>
      </c>
      <c r="Z45" s="111">
        <v>7</v>
      </c>
      <c r="AA45" s="111">
        <v>2.5</v>
      </c>
      <c r="AB45" s="111">
        <v>45.25</v>
      </c>
      <c r="AC45" s="111">
        <v>30.75</v>
      </c>
      <c r="AD45" s="111">
        <v>224</v>
      </c>
      <c r="AE45" s="111">
        <v>3325.25</v>
      </c>
      <c r="AF45" s="112">
        <v>11.378633761805116</v>
      </c>
      <c r="AG45" s="113">
        <v>160.07947684881191</v>
      </c>
      <c r="AH45" s="111"/>
      <c r="AI45" s="113"/>
      <c r="AJ45" s="172"/>
    </row>
    <row r="46" spans="1:36" x14ac:dyDescent="0.25">
      <c r="AJ46" s="171"/>
    </row>
    <row r="47" spans="1:36" x14ac:dyDescent="0.25">
      <c r="AJ47" s="1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AA80-8E06-4FF5-8B2E-EC6CCCEBED7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workbookViewId="0">
      <selection activeCell="H13" sqref="H13"/>
    </sheetView>
  </sheetViews>
  <sheetFormatPr defaultRowHeight="15" x14ac:dyDescent="0.25"/>
  <cols>
    <col min="1" max="1" width="13.7109375" customWidth="1"/>
    <col min="2" max="2" width="26" customWidth="1"/>
    <col min="3" max="3" width="13.7109375" customWidth="1"/>
    <col min="4" max="4" width="21.7109375" style="110" customWidth="1"/>
    <col min="5" max="5" width="24.28515625" style="110" customWidth="1"/>
  </cols>
  <sheetData>
    <row r="1" spans="1:5" x14ac:dyDescent="0.25">
      <c r="A1" t="s">
        <v>648</v>
      </c>
      <c r="B1" t="s">
        <v>647</v>
      </c>
      <c r="C1" t="s">
        <v>646</v>
      </c>
      <c r="D1" s="110" t="s">
        <v>643</v>
      </c>
      <c r="E1" s="110" t="s">
        <v>644</v>
      </c>
    </row>
    <row r="2" spans="1:5" x14ac:dyDescent="0.25">
      <c r="A2" t="s">
        <v>269</v>
      </c>
      <c r="B2" t="s">
        <v>117</v>
      </c>
      <c r="C2" t="s">
        <v>178</v>
      </c>
      <c r="D2" s="110">
        <v>0.41176470588235292</v>
      </c>
      <c r="E2" s="110">
        <v>12.558823529411764</v>
      </c>
    </row>
    <row r="3" spans="1:5" x14ac:dyDescent="0.25">
      <c r="A3" t="s">
        <v>269</v>
      </c>
      <c r="B3" t="s">
        <v>117</v>
      </c>
      <c r="C3" t="s">
        <v>173</v>
      </c>
      <c r="D3" s="110">
        <v>0.35294117647058826</v>
      </c>
      <c r="E3" s="110">
        <v>16.176470588235293</v>
      </c>
    </row>
    <row r="4" spans="1:5" x14ac:dyDescent="0.25">
      <c r="A4" t="s">
        <v>261</v>
      </c>
      <c r="B4" t="s">
        <v>121</v>
      </c>
      <c r="C4" t="s">
        <v>178</v>
      </c>
      <c r="D4" s="110">
        <v>0.47058823529411764</v>
      </c>
      <c r="E4" s="110">
        <v>11.352941176470589</v>
      </c>
    </row>
    <row r="5" spans="1:5" x14ac:dyDescent="0.25">
      <c r="A5" t="s">
        <v>261</v>
      </c>
      <c r="B5" t="s">
        <v>121</v>
      </c>
      <c r="C5" t="s">
        <v>173</v>
      </c>
      <c r="D5" s="110">
        <v>0.58823529411764708</v>
      </c>
      <c r="E5" s="110">
        <v>18.382352941176471</v>
      </c>
    </row>
    <row r="6" spans="1:5" x14ac:dyDescent="0.25">
      <c r="A6" t="s">
        <v>642</v>
      </c>
      <c r="B6" t="s">
        <v>122</v>
      </c>
      <c r="C6" t="s">
        <v>219</v>
      </c>
      <c r="D6" s="110">
        <v>0.17391304347826086</v>
      </c>
      <c r="E6" s="110">
        <v>4.6956521739130439</v>
      </c>
    </row>
    <row r="7" spans="1:5" x14ac:dyDescent="0.25">
      <c r="A7" t="s">
        <v>642</v>
      </c>
      <c r="B7" t="s">
        <v>122</v>
      </c>
      <c r="C7" t="s">
        <v>178</v>
      </c>
      <c r="D7" s="110">
        <v>0.39130434782608697</v>
      </c>
      <c r="E7" s="110">
        <v>7</v>
      </c>
    </row>
    <row r="8" spans="1:5" x14ac:dyDescent="0.25">
      <c r="A8" t="s">
        <v>641</v>
      </c>
      <c r="B8" t="s">
        <v>123</v>
      </c>
      <c r="C8" t="s">
        <v>178</v>
      </c>
      <c r="D8" s="110">
        <v>0.39130434782608697</v>
      </c>
      <c r="E8" s="110">
        <v>2.1739130434782608</v>
      </c>
    </row>
    <row r="9" spans="1:5" x14ac:dyDescent="0.25">
      <c r="A9" t="s">
        <v>641</v>
      </c>
      <c r="B9" t="s">
        <v>123</v>
      </c>
      <c r="C9" t="s">
        <v>219</v>
      </c>
      <c r="D9" s="110">
        <v>0.56521739130434778</v>
      </c>
      <c r="E9" s="110">
        <v>5.6956521739130439</v>
      </c>
    </row>
    <row r="10" spans="1:5" x14ac:dyDescent="0.25">
      <c r="A10" t="s">
        <v>470</v>
      </c>
      <c r="B10" t="s">
        <v>124</v>
      </c>
      <c r="C10" t="s">
        <v>173</v>
      </c>
      <c r="D10" s="110">
        <v>0.38461538461538464</v>
      </c>
      <c r="E10" s="110">
        <v>0.65384615384615385</v>
      </c>
    </row>
    <row r="11" spans="1:5" x14ac:dyDescent="0.25">
      <c r="A11" t="s">
        <v>470</v>
      </c>
      <c r="B11" t="s">
        <v>124</v>
      </c>
      <c r="C11" t="s">
        <v>178</v>
      </c>
      <c r="D11" s="110">
        <v>0.69230769230769229</v>
      </c>
      <c r="E11" s="110">
        <v>1.6153846153846154</v>
      </c>
    </row>
    <row r="12" spans="1:5" x14ac:dyDescent="0.25">
      <c r="A12" t="s">
        <v>470</v>
      </c>
      <c r="B12" t="s">
        <v>124</v>
      </c>
      <c r="C12" t="s">
        <v>219</v>
      </c>
      <c r="D12" s="110">
        <v>0.69230769230769229</v>
      </c>
      <c r="E12" s="110">
        <v>2.2307692307692308</v>
      </c>
    </row>
    <row r="13" spans="1:5" x14ac:dyDescent="0.25">
      <c r="A13" t="s">
        <v>171</v>
      </c>
      <c r="B13" t="s">
        <v>135</v>
      </c>
      <c r="C13" t="s">
        <v>173</v>
      </c>
      <c r="D13" s="110">
        <v>0.6428571428571429</v>
      </c>
      <c r="E13" s="110">
        <v>17.714285714285715</v>
      </c>
    </row>
    <row r="14" spans="1:5" x14ac:dyDescent="0.25">
      <c r="A14" t="s">
        <v>171</v>
      </c>
      <c r="B14" t="s">
        <v>135</v>
      </c>
      <c r="C14" t="s">
        <v>178</v>
      </c>
      <c r="D14" s="110">
        <v>0.6428571428571429</v>
      </c>
      <c r="E14" s="110">
        <v>4.3571428571428568</v>
      </c>
    </row>
    <row r="15" spans="1:5" x14ac:dyDescent="0.25">
      <c r="A15" t="s">
        <v>293</v>
      </c>
      <c r="B15" t="s">
        <v>125</v>
      </c>
      <c r="C15" t="s">
        <v>178</v>
      </c>
      <c r="D15" s="110">
        <v>0.7142857142857143</v>
      </c>
      <c r="E15" s="110">
        <v>22.80952380952381</v>
      </c>
    </row>
    <row r="16" spans="1:5" x14ac:dyDescent="0.25">
      <c r="A16" t="s">
        <v>293</v>
      </c>
      <c r="B16" t="s">
        <v>125</v>
      </c>
      <c r="C16" t="s">
        <v>173</v>
      </c>
      <c r="D16" s="110">
        <v>0.66666666666666663</v>
      </c>
      <c r="E16" s="110">
        <v>35.023809523809526</v>
      </c>
    </row>
    <row r="17" spans="1:5" x14ac:dyDescent="0.25">
      <c r="A17" t="s">
        <v>331</v>
      </c>
      <c r="B17" t="s">
        <v>126</v>
      </c>
      <c r="C17" t="s">
        <v>173</v>
      </c>
      <c r="D17" s="110">
        <v>1.1538461538461537</v>
      </c>
      <c r="E17" s="110">
        <v>47.46153846153846</v>
      </c>
    </row>
    <row r="18" spans="1:5" x14ac:dyDescent="0.25">
      <c r="A18" t="s">
        <v>331</v>
      </c>
      <c r="B18" t="s">
        <v>126</v>
      </c>
      <c r="C18" t="s">
        <v>178</v>
      </c>
      <c r="D18" s="110">
        <v>0.92307692307692313</v>
      </c>
      <c r="E18" s="110">
        <v>10.23076923076923</v>
      </c>
    </row>
    <row r="19" spans="1:5" x14ac:dyDescent="0.25">
      <c r="A19" t="s">
        <v>321</v>
      </c>
      <c r="B19" t="s">
        <v>127</v>
      </c>
      <c r="C19" t="s">
        <v>173</v>
      </c>
      <c r="D19" s="110">
        <v>0.76190476190476186</v>
      </c>
      <c r="E19" s="110">
        <v>17.642857142857142</v>
      </c>
    </row>
    <row r="20" spans="1:5" x14ac:dyDescent="0.25">
      <c r="A20" t="s">
        <v>321</v>
      </c>
      <c r="B20" t="s">
        <v>127</v>
      </c>
      <c r="C20" t="s">
        <v>178</v>
      </c>
      <c r="D20" s="110">
        <v>0.5714285714285714</v>
      </c>
      <c r="E20" s="110">
        <v>16.761904761904763</v>
      </c>
    </row>
    <row r="21" spans="1:5" x14ac:dyDescent="0.25">
      <c r="A21" t="s">
        <v>437</v>
      </c>
      <c r="B21" t="s">
        <v>131</v>
      </c>
      <c r="C21" t="s">
        <v>178</v>
      </c>
      <c r="D21" s="110">
        <v>0.54545454545454541</v>
      </c>
      <c r="E21" s="110">
        <v>2.8636363636363638</v>
      </c>
    </row>
    <row r="22" spans="1:5" x14ac:dyDescent="0.25">
      <c r="A22" t="s">
        <v>437</v>
      </c>
      <c r="B22" t="s">
        <v>131</v>
      </c>
      <c r="C22" t="s">
        <v>219</v>
      </c>
      <c r="D22" s="110">
        <v>0.59090909090909094</v>
      </c>
      <c r="E22" s="110">
        <v>8.0227272727272734</v>
      </c>
    </row>
    <row r="23" spans="1:5" x14ac:dyDescent="0.25">
      <c r="A23" t="s">
        <v>443</v>
      </c>
      <c r="B23" t="s">
        <v>132</v>
      </c>
      <c r="C23" t="s">
        <v>173</v>
      </c>
      <c r="D23" s="110">
        <v>0.5</v>
      </c>
      <c r="E23" s="110">
        <v>12.727272727272727</v>
      </c>
    </row>
    <row r="24" spans="1:5" x14ac:dyDescent="0.25">
      <c r="A24" t="s">
        <v>443</v>
      </c>
      <c r="B24" t="s">
        <v>132</v>
      </c>
      <c r="C24" t="s">
        <v>178</v>
      </c>
      <c r="D24" s="110">
        <v>0.54545454545454541</v>
      </c>
      <c r="E24" s="110">
        <v>7.4772727272727275</v>
      </c>
    </row>
    <row r="25" spans="1:5" x14ac:dyDescent="0.25">
      <c r="A25" t="s">
        <v>449</v>
      </c>
      <c r="B25" t="s">
        <v>133</v>
      </c>
      <c r="C25" t="s">
        <v>173</v>
      </c>
      <c r="D25" s="110">
        <v>0.5</v>
      </c>
      <c r="E25" s="110">
        <v>7.6136363636363633</v>
      </c>
    </row>
    <row r="26" spans="1:5" x14ac:dyDescent="0.25">
      <c r="A26" t="s">
        <v>449</v>
      </c>
      <c r="B26" t="s">
        <v>133</v>
      </c>
      <c r="C26" t="s">
        <v>178</v>
      </c>
      <c r="D26" s="110">
        <v>0.54545454545454541</v>
      </c>
      <c r="E26" s="110">
        <v>10.681818181818182</v>
      </c>
    </row>
    <row r="27" spans="1:5" x14ac:dyDescent="0.25">
      <c r="A27" t="s">
        <v>363</v>
      </c>
      <c r="B27" t="s">
        <v>129</v>
      </c>
      <c r="C27" t="s">
        <v>173</v>
      </c>
      <c r="D27" s="110">
        <v>0.52380952380952384</v>
      </c>
      <c r="E27" s="110">
        <v>9.9523809523809526</v>
      </c>
    </row>
    <row r="28" spans="1:5" x14ac:dyDescent="0.25">
      <c r="A28" t="s">
        <v>363</v>
      </c>
      <c r="B28" t="s">
        <v>129</v>
      </c>
      <c r="C28" t="s">
        <v>178</v>
      </c>
      <c r="D28" s="110">
        <v>0.5714285714285714</v>
      </c>
      <c r="E28" s="110">
        <v>8.9523809523809526</v>
      </c>
    </row>
    <row r="29" spans="1:5" x14ac:dyDescent="0.25">
      <c r="A29" t="s">
        <v>353</v>
      </c>
      <c r="B29" t="s">
        <v>130</v>
      </c>
      <c r="C29" t="s">
        <v>173</v>
      </c>
      <c r="D29" s="110">
        <v>0.5714285714285714</v>
      </c>
      <c r="E29" s="110">
        <v>14</v>
      </c>
    </row>
    <row r="30" spans="1:5" x14ac:dyDescent="0.25">
      <c r="A30" t="s">
        <v>353</v>
      </c>
      <c r="B30" t="s">
        <v>130</v>
      </c>
      <c r="C30" t="s">
        <v>178</v>
      </c>
      <c r="D30" s="110">
        <v>0.61904761904761907</v>
      </c>
      <c r="E30" s="110">
        <v>5.9761904761904763</v>
      </c>
    </row>
    <row r="31" spans="1:5" x14ac:dyDescent="0.25">
      <c r="A31" t="s">
        <v>563</v>
      </c>
      <c r="B31" t="s">
        <v>116</v>
      </c>
      <c r="C31" t="s">
        <v>178</v>
      </c>
      <c r="D31" s="110">
        <v>0.38461538461538464</v>
      </c>
      <c r="E31" s="110">
        <v>3.9615384615384617</v>
      </c>
    </row>
    <row r="32" spans="1:5" x14ac:dyDescent="0.25">
      <c r="A32" t="s">
        <v>563</v>
      </c>
      <c r="B32" t="s">
        <v>116</v>
      </c>
      <c r="C32" t="s">
        <v>173</v>
      </c>
      <c r="D32" s="110">
        <v>0.35897435897435898</v>
      </c>
      <c r="E32" s="110">
        <v>7.384615384615385</v>
      </c>
    </row>
    <row r="33" spans="1:5" x14ac:dyDescent="0.25">
      <c r="A33" t="s">
        <v>234</v>
      </c>
      <c r="B33" t="s">
        <v>138</v>
      </c>
      <c r="C33" t="s">
        <v>219</v>
      </c>
      <c r="D33" s="110">
        <v>0.48</v>
      </c>
      <c r="E33" s="110">
        <v>4.67</v>
      </c>
    </row>
    <row r="34" spans="1:5" x14ac:dyDescent="0.25">
      <c r="A34" t="s">
        <v>234</v>
      </c>
      <c r="B34" t="s">
        <v>138</v>
      </c>
      <c r="C34" t="s">
        <v>178</v>
      </c>
      <c r="D34" s="110">
        <v>0.4</v>
      </c>
      <c r="E34" s="110">
        <v>3.6</v>
      </c>
    </row>
    <row r="35" spans="1:5" x14ac:dyDescent="0.25">
      <c r="A35" t="s">
        <v>155</v>
      </c>
      <c r="B35" t="s">
        <v>115</v>
      </c>
      <c r="C35" t="s">
        <v>178</v>
      </c>
      <c r="D35" s="110">
        <v>0.30769230769230771</v>
      </c>
      <c r="E35" s="110">
        <v>5.2820512820512819</v>
      </c>
    </row>
    <row r="36" spans="1:5" x14ac:dyDescent="0.25">
      <c r="A36" t="s">
        <v>155</v>
      </c>
      <c r="B36" t="s">
        <v>115</v>
      </c>
      <c r="C36" t="s">
        <v>219</v>
      </c>
      <c r="D36" s="110">
        <v>0.41025641025641024</v>
      </c>
      <c r="E36" s="110">
        <v>7.2435897435897436</v>
      </c>
    </row>
    <row r="37" spans="1:5" x14ac:dyDescent="0.25">
      <c r="A37" t="s">
        <v>182</v>
      </c>
      <c r="B37" t="s">
        <v>134</v>
      </c>
      <c r="C37" t="s">
        <v>178</v>
      </c>
      <c r="D37" s="110">
        <v>1</v>
      </c>
      <c r="E37" s="110">
        <v>5.4642857142857144</v>
      </c>
    </row>
    <row r="38" spans="1:5" x14ac:dyDescent="0.25">
      <c r="A38" t="s">
        <v>182</v>
      </c>
      <c r="B38" t="s">
        <v>134</v>
      </c>
      <c r="C38" t="s">
        <v>173</v>
      </c>
      <c r="D38" s="110">
        <v>0.8571428571428571</v>
      </c>
      <c r="E38" s="110">
        <v>10.535714285714286</v>
      </c>
    </row>
    <row r="39" spans="1:5" x14ac:dyDescent="0.25">
      <c r="A39" t="s">
        <v>502</v>
      </c>
      <c r="B39" t="s">
        <v>136</v>
      </c>
      <c r="C39" t="s">
        <v>219</v>
      </c>
      <c r="D39" s="110">
        <v>0.47826086956521741</v>
      </c>
      <c r="E39" s="110">
        <v>17.978260869565219</v>
      </c>
    </row>
    <row r="40" spans="1:5" x14ac:dyDescent="0.25">
      <c r="A40" t="s">
        <v>502</v>
      </c>
      <c r="B40" t="s">
        <v>136</v>
      </c>
      <c r="C40" t="s">
        <v>178</v>
      </c>
      <c r="D40" s="110">
        <v>0.47826086956521741</v>
      </c>
      <c r="E40" s="110">
        <v>13.239130434782609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9FD0-14DE-4A22-9080-EB3BBF4F9781}">
  <dimension ref="A1:AI45"/>
  <sheetViews>
    <sheetView showGridLines="0" topLeftCell="D1" workbookViewId="0">
      <selection activeCell="F3" sqref="F3"/>
    </sheetView>
  </sheetViews>
  <sheetFormatPr defaultRowHeight="15" x14ac:dyDescent="0.25"/>
  <cols>
    <col min="1" max="1" width="12.28515625" customWidth="1"/>
    <col min="2" max="2" width="25" customWidth="1"/>
    <col min="3" max="3" width="5.28515625" customWidth="1"/>
    <col min="4" max="4" width="7.5703125" customWidth="1"/>
    <col min="5" max="5" width="8" bestFit="1" customWidth="1"/>
    <col min="6" max="6" width="5" customWidth="1"/>
    <col min="7" max="9" width="7" bestFit="1" customWidth="1"/>
    <col min="10" max="12" width="5" bestFit="1" customWidth="1"/>
    <col min="13" max="17" width="4" bestFit="1" customWidth="1"/>
    <col min="18" max="18" width="6" bestFit="1" customWidth="1"/>
    <col min="19" max="20" width="7.28515625" customWidth="1"/>
    <col min="21" max="21" width="13.42578125" customWidth="1"/>
    <col min="22" max="22" width="7.5703125" bestFit="1" customWidth="1"/>
    <col min="23" max="23" width="5.85546875" customWidth="1"/>
    <col min="24" max="24" width="5" bestFit="1" customWidth="1"/>
    <col min="25" max="25" width="6" bestFit="1" customWidth="1"/>
    <col min="26" max="27" width="4" bestFit="1" customWidth="1"/>
    <col min="28" max="29" width="6" bestFit="1" customWidth="1"/>
    <col min="30" max="30" width="5.140625" customWidth="1"/>
    <col min="31" max="31" width="5" customWidth="1"/>
    <col min="32" max="32" width="6.42578125" customWidth="1"/>
    <col min="33" max="33" width="5.28515625" customWidth="1"/>
    <col min="34" max="35" width="3.7109375" bestFit="1" customWidth="1"/>
  </cols>
  <sheetData>
    <row r="1" spans="1:35" ht="18.75" x14ac:dyDescent="0.3">
      <c r="A1" s="16"/>
      <c r="B1" s="16"/>
      <c r="C1" s="17"/>
      <c r="D1" s="179"/>
      <c r="E1" s="198"/>
      <c r="F1" s="216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7"/>
      <c r="R1" s="219"/>
      <c r="S1" s="220" t="s">
        <v>690</v>
      </c>
      <c r="T1" s="201"/>
      <c r="U1" s="199" t="s">
        <v>691</v>
      </c>
      <c r="V1" s="199"/>
      <c r="W1" s="208" t="s">
        <v>693</v>
      </c>
      <c r="X1" s="209"/>
      <c r="Y1" s="210"/>
      <c r="Z1" s="208"/>
      <c r="AA1" s="209"/>
      <c r="AB1" s="209"/>
      <c r="AC1" s="210"/>
      <c r="AD1" s="173"/>
      <c r="AE1" s="174"/>
      <c r="AF1" s="174"/>
      <c r="AG1" s="175"/>
      <c r="AH1" s="176"/>
      <c r="AI1" s="176"/>
    </row>
    <row r="2" spans="1:35" ht="18.75" x14ac:dyDescent="0.3">
      <c r="A2" s="16"/>
      <c r="B2" s="16"/>
      <c r="C2" s="17"/>
      <c r="D2" s="179"/>
      <c r="E2" s="200"/>
      <c r="F2" s="202" t="s">
        <v>93</v>
      </c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203"/>
      <c r="R2" s="205"/>
      <c r="S2" s="221" t="s">
        <v>695</v>
      </c>
      <c r="T2" s="206"/>
      <c r="U2" s="207" t="s">
        <v>714</v>
      </c>
      <c r="V2" s="207" t="s">
        <v>25</v>
      </c>
      <c r="W2" s="211" t="s">
        <v>682</v>
      </c>
      <c r="X2" s="212"/>
      <c r="Y2" s="212"/>
      <c r="Z2" s="212"/>
      <c r="AA2" s="212"/>
      <c r="AB2" s="212"/>
      <c r="AC2" s="212"/>
      <c r="AD2" s="213" t="s">
        <v>152</v>
      </c>
      <c r="AE2" s="214"/>
      <c r="AF2" s="214"/>
      <c r="AG2" s="215"/>
      <c r="AH2" s="177"/>
      <c r="AI2" s="178"/>
    </row>
    <row r="3" spans="1:35" ht="171.75" x14ac:dyDescent="0.25">
      <c r="A3" s="227" t="s">
        <v>684</v>
      </c>
      <c r="B3" s="225" t="s">
        <v>685</v>
      </c>
      <c r="C3" s="224" t="s">
        <v>87</v>
      </c>
      <c r="D3" s="226" t="s">
        <v>10</v>
      </c>
      <c r="E3" s="189" t="s">
        <v>689</v>
      </c>
      <c r="F3" s="190" t="s">
        <v>707</v>
      </c>
      <c r="G3" s="190" t="s">
        <v>708</v>
      </c>
      <c r="H3" s="190" t="s">
        <v>24</v>
      </c>
      <c r="I3" s="190" t="s">
        <v>686</v>
      </c>
      <c r="J3" s="190" t="s">
        <v>687</v>
      </c>
      <c r="K3" s="190" t="s">
        <v>700</v>
      </c>
      <c r="L3" s="190" t="s">
        <v>688</v>
      </c>
      <c r="M3" s="190" t="s">
        <v>701</v>
      </c>
      <c r="N3" s="190" t="s">
        <v>702</v>
      </c>
      <c r="O3" s="190" t="s">
        <v>703</v>
      </c>
      <c r="P3" s="191" t="s">
        <v>704</v>
      </c>
      <c r="Q3" s="190" t="s">
        <v>705</v>
      </c>
      <c r="R3" s="190" t="s">
        <v>706</v>
      </c>
      <c r="S3" s="192" t="s">
        <v>102</v>
      </c>
      <c r="T3" s="192" t="s">
        <v>713</v>
      </c>
      <c r="U3" s="193" t="s">
        <v>696</v>
      </c>
      <c r="V3" s="193" t="s">
        <v>697</v>
      </c>
      <c r="W3" s="222" t="s">
        <v>698</v>
      </c>
      <c r="X3" s="223" t="s">
        <v>699</v>
      </c>
      <c r="Y3" s="222" t="s">
        <v>709</v>
      </c>
      <c r="Z3" s="222" t="s">
        <v>710</v>
      </c>
      <c r="AA3" s="222" t="s">
        <v>711</v>
      </c>
      <c r="AB3" s="222" t="s">
        <v>712</v>
      </c>
      <c r="AC3" s="222" t="s">
        <v>694</v>
      </c>
      <c r="AD3" s="194" t="s">
        <v>153</v>
      </c>
      <c r="AE3" s="195" t="s">
        <v>154</v>
      </c>
      <c r="AF3" s="196" t="s">
        <v>643</v>
      </c>
      <c r="AG3" s="195" t="s">
        <v>644</v>
      </c>
      <c r="AH3" s="197" t="s">
        <v>715</v>
      </c>
      <c r="AI3" s="197" t="s">
        <v>716</v>
      </c>
    </row>
    <row r="4" spans="1:35" x14ac:dyDescent="0.25">
      <c r="A4" s="38" t="s">
        <v>269</v>
      </c>
      <c r="B4" s="39" t="s">
        <v>117</v>
      </c>
      <c r="C4" s="39" t="s">
        <v>178</v>
      </c>
      <c r="D4" s="83">
        <v>17</v>
      </c>
      <c r="E4" s="183">
        <v>56</v>
      </c>
      <c r="F4" s="183">
        <v>10.5</v>
      </c>
      <c r="G4" s="183">
        <v>9.5</v>
      </c>
      <c r="H4" s="183">
        <v>1.5</v>
      </c>
      <c r="I4" s="183" t="s">
        <v>678</v>
      </c>
      <c r="J4" s="183">
        <v>0.5</v>
      </c>
      <c r="K4" s="183" t="s">
        <v>678</v>
      </c>
      <c r="L4" s="183" t="s">
        <v>678</v>
      </c>
      <c r="M4" s="183" t="s">
        <v>678</v>
      </c>
      <c r="N4" s="183" t="s">
        <v>678</v>
      </c>
      <c r="O4" s="183" t="s">
        <v>678</v>
      </c>
      <c r="P4" s="183" t="s">
        <v>678</v>
      </c>
      <c r="Q4" s="183" t="s">
        <v>678</v>
      </c>
      <c r="R4" s="183" t="s">
        <v>678</v>
      </c>
      <c r="S4" s="183" t="s">
        <v>678</v>
      </c>
      <c r="T4" s="183">
        <v>134</v>
      </c>
      <c r="U4" s="183" t="s">
        <v>678</v>
      </c>
      <c r="V4" s="183" t="s">
        <v>678</v>
      </c>
      <c r="W4" s="183">
        <v>1.5</v>
      </c>
      <c r="X4" s="183" t="s">
        <v>678</v>
      </c>
      <c r="Y4" s="183" t="s">
        <v>678</v>
      </c>
      <c r="Z4" s="183" t="s">
        <v>678</v>
      </c>
      <c r="AA4" s="183" t="s">
        <v>678</v>
      </c>
      <c r="AB4" s="183" t="s">
        <v>678</v>
      </c>
      <c r="AC4" s="183" t="s">
        <v>678</v>
      </c>
      <c r="AD4" s="183">
        <v>7</v>
      </c>
      <c r="AE4" s="183">
        <v>213.5</v>
      </c>
      <c r="AF4" s="184">
        <v>0.41176470588235292</v>
      </c>
      <c r="AG4" s="184">
        <v>12.558823529411764</v>
      </c>
      <c r="AH4" s="183">
        <v>30</v>
      </c>
      <c r="AI4" s="183">
        <v>30</v>
      </c>
    </row>
    <row r="5" spans="1:35" x14ac:dyDescent="0.25">
      <c r="A5" s="54" t="s">
        <v>269</v>
      </c>
      <c r="B5" s="55" t="s">
        <v>117</v>
      </c>
      <c r="C5" s="55" t="s">
        <v>173</v>
      </c>
      <c r="D5" s="85">
        <v>17</v>
      </c>
      <c r="E5" s="185">
        <v>84</v>
      </c>
      <c r="F5" s="185">
        <v>70</v>
      </c>
      <c r="G5" s="185">
        <v>24.5</v>
      </c>
      <c r="H5" s="185" t="s">
        <v>678</v>
      </c>
      <c r="I5" s="185" t="s">
        <v>678</v>
      </c>
      <c r="J5" s="185" t="s">
        <v>678</v>
      </c>
      <c r="K5" s="185" t="s">
        <v>678</v>
      </c>
      <c r="L5" s="185" t="s">
        <v>678</v>
      </c>
      <c r="M5" s="185" t="s">
        <v>678</v>
      </c>
      <c r="N5" s="185" t="s">
        <v>678</v>
      </c>
      <c r="O5" s="185" t="s">
        <v>678</v>
      </c>
      <c r="P5" s="185" t="s">
        <v>678</v>
      </c>
      <c r="Q5" s="185" t="s">
        <v>678</v>
      </c>
      <c r="R5" s="185" t="s">
        <v>678</v>
      </c>
      <c r="S5" s="185" t="s">
        <v>678</v>
      </c>
      <c r="T5" s="185">
        <v>90</v>
      </c>
      <c r="U5" s="185" t="s">
        <v>678</v>
      </c>
      <c r="V5" s="185">
        <v>6</v>
      </c>
      <c r="W5" s="185" t="s">
        <v>678</v>
      </c>
      <c r="X5" s="185" t="s">
        <v>678</v>
      </c>
      <c r="Y5" s="185">
        <v>0.5</v>
      </c>
      <c r="Z5" s="185" t="s">
        <v>678</v>
      </c>
      <c r="AA5" s="185" t="s">
        <v>678</v>
      </c>
      <c r="AB5" s="185" t="s">
        <v>678</v>
      </c>
      <c r="AC5" s="185" t="s">
        <v>678</v>
      </c>
      <c r="AD5" s="185">
        <v>6</v>
      </c>
      <c r="AE5" s="185">
        <v>275</v>
      </c>
      <c r="AF5" s="186">
        <v>0.35294117647058826</v>
      </c>
      <c r="AG5" s="186">
        <v>16.176470588235293</v>
      </c>
      <c r="AH5" s="185">
        <v>60</v>
      </c>
      <c r="AI5" s="185"/>
    </row>
    <row r="6" spans="1:35" x14ac:dyDescent="0.25">
      <c r="A6" s="38" t="s">
        <v>261</v>
      </c>
      <c r="B6" s="39" t="s">
        <v>121</v>
      </c>
      <c r="C6" s="39" t="s">
        <v>178</v>
      </c>
      <c r="D6" s="83">
        <v>17</v>
      </c>
      <c r="E6" s="183">
        <v>51</v>
      </c>
      <c r="F6" s="183">
        <v>4</v>
      </c>
      <c r="G6" s="183">
        <v>0.5</v>
      </c>
      <c r="H6" s="183">
        <v>38</v>
      </c>
      <c r="I6" s="183" t="s">
        <v>678</v>
      </c>
      <c r="J6" s="183">
        <v>0.5</v>
      </c>
      <c r="K6" s="183" t="s">
        <v>678</v>
      </c>
      <c r="L6" s="183" t="s">
        <v>678</v>
      </c>
      <c r="M6" s="183" t="s">
        <v>678</v>
      </c>
      <c r="N6" s="183" t="s">
        <v>678</v>
      </c>
      <c r="O6" s="183" t="s">
        <v>678</v>
      </c>
      <c r="P6" s="183" t="s">
        <v>678</v>
      </c>
      <c r="Q6" s="183" t="s">
        <v>678</v>
      </c>
      <c r="R6" s="183" t="s">
        <v>678</v>
      </c>
      <c r="S6" s="183" t="s">
        <v>678</v>
      </c>
      <c r="T6" s="183">
        <v>98</v>
      </c>
      <c r="U6" s="183" t="s">
        <v>678</v>
      </c>
      <c r="V6" s="183" t="s">
        <v>678</v>
      </c>
      <c r="W6" s="183" t="s">
        <v>678</v>
      </c>
      <c r="X6" s="183" t="s">
        <v>678</v>
      </c>
      <c r="Y6" s="183">
        <v>0.5</v>
      </c>
      <c r="Z6" s="183" t="s">
        <v>678</v>
      </c>
      <c r="AA6" s="183" t="s">
        <v>678</v>
      </c>
      <c r="AB6" s="183" t="s">
        <v>678</v>
      </c>
      <c r="AC6" s="183">
        <v>0.5</v>
      </c>
      <c r="AD6" s="183">
        <v>8</v>
      </c>
      <c r="AE6" s="183">
        <v>193</v>
      </c>
      <c r="AF6" s="184">
        <v>0.47058823529411764</v>
      </c>
      <c r="AG6" s="184">
        <v>11.352941176470589</v>
      </c>
      <c r="AH6" s="183">
        <v>20</v>
      </c>
      <c r="AI6" s="183">
        <v>40</v>
      </c>
    </row>
    <row r="7" spans="1:35" x14ac:dyDescent="0.25">
      <c r="A7" s="54" t="s">
        <v>261</v>
      </c>
      <c r="B7" s="55" t="s">
        <v>121</v>
      </c>
      <c r="C7" s="55" t="s">
        <v>173</v>
      </c>
      <c r="D7" s="85">
        <v>17</v>
      </c>
      <c r="E7" s="185">
        <v>69</v>
      </c>
      <c r="F7" s="185">
        <v>69.5</v>
      </c>
      <c r="G7" s="185">
        <v>9</v>
      </c>
      <c r="H7" s="185">
        <v>24</v>
      </c>
      <c r="I7" s="185" t="s">
        <v>678</v>
      </c>
      <c r="J7" s="185">
        <v>4</v>
      </c>
      <c r="K7" s="185" t="s">
        <v>678</v>
      </c>
      <c r="L7" s="185" t="s">
        <v>678</v>
      </c>
      <c r="M7" s="185" t="s">
        <v>678</v>
      </c>
      <c r="N7" s="185" t="s">
        <v>678</v>
      </c>
      <c r="O7" s="185" t="s">
        <v>678</v>
      </c>
      <c r="P7" s="185" t="s">
        <v>678</v>
      </c>
      <c r="Q7" s="185" t="s">
        <v>678</v>
      </c>
      <c r="R7" s="185">
        <v>1.5</v>
      </c>
      <c r="S7" s="185" t="s">
        <v>678</v>
      </c>
      <c r="T7" s="185">
        <v>130</v>
      </c>
      <c r="U7" s="185">
        <v>1.5</v>
      </c>
      <c r="V7" s="185">
        <v>2</v>
      </c>
      <c r="W7" s="185" t="s">
        <v>678</v>
      </c>
      <c r="X7" s="185" t="s">
        <v>678</v>
      </c>
      <c r="Y7" s="185" t="s">
        <v>678</v>
      </c>
      <c r="Z7" s="185" t="s">
        <v>678</v>
      </c>
      <c r="AA7" s="185" t="s">
        <v>678</v>
      </c>
      <c r="AB7" s="185" t="s">
        <v>678</v>
      </c>
      <c r="AC7" s="185">
        <v>2</v>
      </c>
      <c r="AD7" s="185">
        <v>10</v>
      </c>
      <c r="AE7" s="185">
        <v>312.5</v>
      </c>
      <c r="AF7" s="186">
        <v>0.58823529411764708</v>
      </c>
      <c r="AG7" s="186">
        <v>18.382352941176471</v>
      </c>
      <c r="AH7" s="185">
        <v>60</v>
      </c>
      <c r="AI7" s="185"/>
    </row>
    <row r="8" spans="1:35" x14ac:dyDescent="0.25">
      <c r="A8" s="30" t="s">
        <v>642</v>
      </c>
      <c r="B8" s="31" t="s">
        <v>122</v>
      </c>
      <c r="C8" s="34" t="s">
        <v>219</v>
      </c>
      <c r="D8" s="86">
        <v>23</v>
      </c>
      <c r="E8" s="185">
        <v>0</v>
      </c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7"/>
      <c r="Q8" s="185"/>
      <c r="R8" s="185"/>
      <c r="S8" s="185">
        <v>1</v>
      </c>
      <c r="T8" s="185">
        <v>100</v>
      </c>
      <c r="U8" s="185">
        <v>7</v>
      </c>
      <c r="V8" s="185"/>
      <c r="W8" s="185"/>
      <c r="X8" s="185"/>
      <c r="Y8" s="185"/>
      <c r="Z8" s="185"/>
      <c r="AA8" s="185"/>
      <c r="AB8" s="185"/>
      <c r="AC8" s="185"/>
      <c r="AD8" s="185">
        <v>4</v>
      </c>
      <c r="AE8" s="185">
        <v>108</v>
      </c>
      <c r="AF8" s="186">
        <v>0.17391304347826086</v>
      </c>
      <c r="AG8" s="186">
        <v>4.6956521739130439</v>
      </c>
      <c r="AH8" s="185" t="s">
        <v>678</v>
      </c>
      <c r="AI8" s="185"/>
    </row>
    <row r="9" spans="1:35" x14ac:dyDescent="0.25">
      <c r="A9" s="38" t="s">
        <v>642</v>
      </c>
      <c r="B9" s="39" t="s">
        <v>122</v>
      </c>
      <c r="C9" s="39" t="s">
        <v>178</v>
      </c>
      <c r="D9" s="83">
        <v>23</v>
      </c>
      <c r="E9" s="183">
        <v>10</v>
      </c>
      <c r="F9" s="183"/>
      <c r="G9" s="183"/>
      <c r="H9" s="183">
        <v>4</v>
      </c>
      <c r="I9" s="183">
        <v>1</v>
      </c>
      <c r="J9" s="183"/>
      <c r="K9" s="183">
        <v>5</v>
      </c>
      <c r="L9" s="183"/>
      <c r="M9" s="183"/>
      <c r="N9" s="183"/>
      <c r="O9" s="183"/>
      <c r="P9" s="188"/>
      <c r="Q9" s="183"/>
      <c r="R9" s="183"/>
      <c r="S9" s="183">
        <v>2</v>
      </c>
      <c r="T9" s="183">
        <v>71</v>
      </c>
      <c r="U9" s="183">
        <v>66</v>
      </c>
      <c r="V9" s="183"/>
      <c r="W9" s="183"/>
      <c r="X9" s="183"/>
      <c r="Y9" s="183"/>
      <c r="Z9" s="183"/>
      <c r="AA9" s="183"/>
      <c r="AB9" s="183">
        <v>1</v>
      </c>
      <c r="AC9" s="183">
        <v>1</v>
      </c>
      <c r="AD9" s="183">
        <v>9</v>
      </c>
      <c r="AE9" s="183">
        <v>161</v>
      </c>
      <c r="AF9" s="184">
        <v>0.39130434782608697</v>
      </c>
      <c r="AG9" s="184">
        <v>7</v>
      </c>
      <c r="AH9" s="183" t="s">
        <v>678</v>
      </c>
      <c r="AI9" s="183"/>
    </row>
    <row r="10" spans="1:35" x14ac:dyDescent="0.25">
      <c r="A10" s="46" t="s">
        <v>641</v>
      </c>
      <c r="B10" s="47" t="s">
        <v>123</v>
      </c>
      <c r="C10" s="47" t="s">
        <v>178</v>
      </c>
      <c r="D10" s="82">
        <v>23</v>
      </c>
      <c r="E10" s="183">
        <v>15</v>
      </c>
      <c r="F10" s="183">
        <v>1</v>
      </c>
      <c r="G10" s="183"/>
      <c r="H10" s="183">
        <v>2</v>
      </c>
      <c r="I10" s="183"/>
      <c r="J10" s="183"/>
      <c r="K10" s="183">
        <v>1</v>
      </c>
      <c r="L10" s="183"/>
      <c r="M10" s="183"/>
      <c r="N10" s="183"/>
      <c r="O10" s="183"/>
      <c r="P10" s="188"/>
      <c r="Q10" s="183"/>
      <c r="R10" s="183"/>
      <c r="S10" s="183">
        <v>6</v>
      </c>
      <c r="T10" s="183">
        <v>18</v>
      </c>
      <c r="U10" s="183">
        <v>2</v>
      </c>
      <c r="V10" s="183"/>
      <c r="W10" s="183"/>
      <c r="X10" s="183"/>
      <c r="Y10" s="183">
        <v>3</v>
      </c>
      <c r="Z10" s="183"/>
      <c r="AA10" s="183"/>
      <c r="AB10" s="183">
        <v>2</v>
      </c>
      <c r="AC10" s="183"/>
      <c r="AD10" s="183">
        <v>9</v>
      </c>
      <c r="AE10" s="183">
        <v>50</v>
      </c>
      <c r="AF10" s="184">
        <v>0.39130434782608697</v>
      </c>
      <c r="AG10" s="184">
        <v>2.1739130434782608</v>
      </c>
      <c r="AH10" s="183" t="s">
        <v>678</v>
      </c>
      <c r="AI10" s="183"/>
    </row>
    <row r="11" spans="1:35" x14ac:dyDescent="0.25">
      <c r="A11" s="33" t="s">
        <v>641</v>
      </c>
      <c r="B11" s="34" t="s">
        <v>123</v>
      </c>
      <c r="C11" s="55" t="s">
        <v>219</v>
      </c>
      <c r="D11" s="84">
        <v>23</v>
      </c>
      <c r="E11" s="185">
        <v>17.5</v>
      </c>
      <c r="F11" s="185">
        <v>3</v>
      </c>
      <c r="G11" s="185" t="s">
        <v>678</v>
      </c>
      <c r="H11" s="185">
        <v>4</v>
      </c>
      <c r="I11" s="185">
        <v>5.5</v>
      </c>
      <c r="J11" s="185" t="s">
        <v>678</v>
      </c>
      <c r="K11" s="185">
        <v>0.5</v>
      </c>
      <c r="L11" s="185" t="s">
        <v>678</v>
      </c>
      <c r="M11" s="185" t="s">
        <v>678</v>
      </c>
      <c r="N11" s="185" t="s">
        <v>678</v>
      </c>
      <c r="O11" s="185" t="s">
        <v>678</v>
      </c>
      <c r="P11" s="185" t="s">
        <v>678</v>
      </c>
      <c r="Q11" s="185" t="s">
        <v>678</v>
      </c>
      <c r="R11" s="185" t="s">
        <v>678</v>
      </c>
      <c r="S11" s="185">
        <v>1</v>
      </c>
      <c r="T11" s="185">
        <v>34</v>
      </c>
      <c r="U11" s="185">
        <v>61</v>
      </c>
      <c r="V11" s="185" t="s">
        <v>678</v>
      </c>
      <c r="W11" s="185">
        <v>0.5</v>
      </c>
      <c r="X11" s="185" t="s">
        <v>678</v>
      </c>
      <c r="Y11" s="185">
        <v>0.5</v>
      </c>
      <c r="Z11" s="185">
        <v>0.5</v>
      </c>
      <c r="AA11" s="185" t="s">
        <v>678</v>
      </c>
      <c r="AB11" s="185">
        <v>2.5</v>
      </c>
      <c r="AC11" s="185">
        <v>0.5</v>
      </c>
      <c r="AD11" s="185">
        <v>13</v>
      </c>
      <c r="AE11" s="185">
        <v>131</v>
      </c>
      <c r="AF11" s="186">
        <v>0.56521739130434778</v>
      </c>
      <c r="AG11" s="186">
        <v>5.6956521739130439</v>
      </c>
      <c r="AH11" s="185" t="s">
        <v>678</v>
      </c>
      <c r="AI11" s="185"/>
    </row>
    <row r="12" spans="1:35" x14ac:dyDescent="0.25">
      <c r="A12" s="30" t="s">
        <v>470</v>
      </c>
      <c r="B12" s="31" t="s">
        <v>124</v>
      </c>
      <c r="C12" s="31" t="s">
        <v>173</v>
      </c>
      <c r="D12" s="86">
        <v>13</v>
      </c>
      <c r="E12" s="185">
        <v>2</v>
      </c>
      <c r="F12" s="185" t="s">
        <v>678</v>
      </c>
      <c r="G12" s="185" t="s">
        <v>678</v>
      </c>
      <c r="H12" s="185">
        <v>3</v>
      </c>
      <c r="I12" s="185" t="s">
        <v>678</v>
      </c>
      <c r="J12" s="185">
        <v>1</v>
      </c>
      <c r="K12" s="185" t="s">
        <v>678</v>
      </c>
      <c r="L12" s="185" t="s">
        <v>678</v>
      </c>
      <c r="M12" s="185" t="s">
        <v>678</v>
      </c>
      <c r="N12" s="185" t="s">
        <v>678</v>
      </c>
      <c r="O12" s="185" t="s">
        <v>678</v>
      </c>
      <c r="P12" s="185" t="s">
        <v>678</v>
      </c>
      <c r="Q12" s="185" t="s">
        <v>678</v>
      </c>
      <c r="R12" s="185" t="s">
        <v>678</v>
      </c>
      <c r="S12" s="185" t="s">
        <v>678</v>
      </c>
      <c r="T12" s="185">
        <v>2</v>
      </c>
      <c r="U12" s="185" t="s">
        <v>678</v>
      </c>
      <c r="V12" s="185" t="s">
        <v>678</v>
      </c>
      <c r="W12" s="185">
        <v>0.5</v>
      </c>
      <c r="X12" s="185" t="s">
        <v>678</v>
      </c>
      <c r="Y12" s="185" t="s">
        <v>678</v>
      </c>
      <c r="Z12" s="185" t="s">
        <v>678</v>
      </c>
      <c r="AA12" s="185" t="s">
        <v>678</v>
      </c>
      <c r="AB12" s="185" t="s">
        <v>678</v>
      </c>
      <c r="AC12" s="185" t="s">
        <v>678</v>
      </c>
      <c r="AD12" s="185">
        <v>5</v>
      </c>
      <c r="AE12" s="185">
        <v>8.5</v>
      </c>
      <c r="AF12" s="186">
        <v>0.38461538461538464</v>
      </c>
      <c r="AG12" s="186">
        <v>0.65384615384615385</v>
      </c>
      <c r="AH12" s="185" t="s">
        <v>678</v>
      </c>
      <c r="AI12" s="185"/>
    </row>
    <row r="13" spans="1:35" x14ac:dyDescent="0.25">
      <c r="A13" s="38" t="s">
        <v>470</v>
      </c>
      <c r="B13" s="39" t="s">
        <v>124</v>
      </c>
      <c r="C13" s="39" t="s">
        <v>178</v>
      </c>
      <c r="D13" s="83">
        <v>13</v>
      </c>
      <c r="E13" s="183">
        <v>0.75</v>
      </c>
      <c r="F13" s="183" t="s">
        <v>678</v>
      </c>
      <c r="G13" s="183" t="s">
        <v>678</v>
      </c>
      <c r="H13" s="183">
        <v>11.25</v>
      </c>
      <c r="I13" s="183">
        <v>0.5</v>
      </c>
      <c r="J13" s="183">
        <v>1.5</v>
      </c>
      <c r="K13" s="183" t="s">
        <v>678</v>
      </c>
      <c r="L13" s="183" t="s">
        <v>678</v>
      </c>
      <c r="M13" s="183" t="s">
        <v>678</v>
      </c>
      <c r="N13" s="183" t="s">
        <v>678</v>
      </c>
      <c r="O13" s="183" t="s">
        <v>678</v>
      </c>
      <c r="P13" s="183" t="s">
        <v>678</v>
      </c>
      <c r="Q13" s="183" t="s">
        <v>678</v>
      </c>
      <c r="R13" s="183">
        <v>0.25</v>
      </c>
      <c r="S13" s="183" t="s">
        <v>678</v>
      </c>
      <c r="T13" s="183">
        <v>5.75</v>
      </c>
      <c r="U13" s="183">
        <v>0.25</v>
      </c>
      <c r="V13" s="183" t="s">
        <v>678</v>
      </c>
      <c r="W13" s="183" t="s">
        <v>678</v>
      </c>
      <c r="X13" s="183" t="s">
        <v>678</v>
      </c>
      <c r="Y13" s="183" t="s">
        <v>678</v>
      </c>
      <c r="Z13" s="183">
        <v>0.5</v>
      </c>
      <c r="AA13" s="183" t="s">
        <v>678</v>
      </c>
      <c r="AB13" s="183" t="s">
        <v>678</v>
      </c>
      <c r="AC13" s="183">
        <v>0.25</v>
      </c>
      <c r="AD13" s="183">
        <v>9</v>
      </c>
      <c r="AE13" s="183">
        <v>21</v>
      </c>
      <c r="AF13" s="184">
        <v>0.69230769230769229</v>
      </c>
      <c r="AG13" s="184">
        <v>1.6153846153846154</v>
      </c>
      <c r="AH13" s="183" t="s">
        <v>678</v>
      </c>
      <c r="AI13" s="183"/>
    </row>
    <row r="14" spans="1:35" x14ac:dyDescent="0.25">
      <c r="A14" s="54" t="s">
        <v>470</v>
      </c>
      <c r="B14" s="55" t="s">
        <v>124</v>
      </c>
      <c r="C14" s="55" t="s">
        <v>219</v>
      </c>
      <c r="D14" s="85">
        <v>13</v>
      </c>
      <c r="E14" s="185">
        <v>1</v>
      </c>
      <c r="F14" s="185" t="s">
        <v>678</v>
      </c>
      <c r="G14" s="185" t="s">
        <v>678</v>
      </c>
      <c r="H14" s="185">
        <v>8.5</v>
      </c>
      <c r="I14" s="185">
        <v>0.5</v>
      </c>
      <c r="J14" s="185">
        <v>0.5</v>
      </c>
      <c r="K14" s="185">
        <v>1</v>
      </c>
      <c r="L14" s="185" t="s">
        <v>678</v>
      </c>
      <c r="M14" s="185" t="s">
        <v>678</v>
      </c>
      <c r="N14" s="185">
        <v>0.5</v>
      </c>
      <c r="O14" s="185" t="s">
        <v>678</v>
      </c>
      <c r="P14" s="185" t="s">
        <v>678</v>
      </c>
      <c r="Q14" s="185" t="s">
        <v>678</v>
      </c>
      <c r="R14" s="185" t="s">
        <v>678</v>
      </c>
      <c r="S14" s="185" t="s">
        <v>678</v>
      </c>
      <c r="T14" s="185">
        <v>7</v>
      </c>
      <c r="U14" s="185">
        <v>9.5</v>
      </c>
      <c r="V14" s="185" t="s">
        <v>678</v>
      </c>
      <c r="W14" s="185" t="s">
        <v>678</v>
      </c>
      <c r="X14" s="185" t="s">
        <v>678</v>
      </c>
      <c r="Y14" s="185" t="s">
        <v>678</v>
      </c>
      <c r="Z14" s="185" t="s">
        <v>678</v>
      </c>
      <c r="AA14" s="185" t="s">
        <v>678</v>
      </c>
      <c r="AB14" s="185">
        <v>0.5</v>
      </c>
      <c r="AC14" s="185" t="s">
        <v>678</v>
      </c>
      <c r="AD14" s="185">
        <v>9</v>
      </c>
      <c r="AE14" s="185">
        <v>29</v>
      </c>
      <c r="AF14" s="186">
        <v>0.69230769230769229</v>
      </c>
      <c r="AG14" s="186">
        <v>2.2307692307692308</v>
      </c>
      <c r="AH14" s="185" t="s">
        <v>678</v>
      </c>
      <c r="AI14" s="185"/>
    </row>
    <row r="15" spans="1:35" x14ac:dyDescent="0.25">
      <c r="A15" s="30" t="s">
        <v>171</v>
      </c>
      <c r="B15" s="34" t="s">
        <v>135</v>
      </c>
      <c r="C15" s="34" t="s">
        <v>173</v>
      </c>
      <c r="D15" s="86">
        <v>14</v>
      </c>
      <c r="E15" s="185">
        <v>64.5</v>
      </c>
      <c r="F15" s="185">
        <v>2.5</v>
      </c>
      <c r="G15" s="185">
        <v>4.5</v>
      </c>
      <c r="H15" s="185">
        <v>14</v>
      </c>
      <c r="I15" s="185" t="s">
        <v>678</v>
      </c>
      <c r="J15" s="185" t="s">
        <v>678</v>
      </c>
      <c r="K15" s="185" t="s">
        <v>678</v>
      </c>
      <c r="L15" s="185" t="s">
        <v>678</v>
      </c>
      <c r="M15" s="185" t="s">
        <v>678</v>
      </c>
      <c r="N15" s="185" t="s">
        <v>678</v>
      </c>
      <c r="O15" s="185" t="s">
        <v>678</v>
      </c>
      <c r="P15" s="185" t="s">
        <v>678</v>
      </c>
      <c r="Q15" s="185" t="s">
        <v>678</v>
      </c>
      <c r="R15" s="185" t="s">
        <v>678</v>
      </c>
      <c r="S15" s="185" t="s">
        <v>678</v>
      </c>
      <c r="T15" s="185">
        <v>158</v>
      </c>
      <c r="U15" s="185">
        <v>0.5</v>
      </c>
      <c r="V15" s="185">
        <v>0.5</v>
      </c>
      <c r="W15" s="185" t="s">
        <v>678</v>
      </c>
      <c r="X15" s="185" t="s">
        <v>678</v>
      </c>
      <c r="Y15" s="185">
        <v>0.5</v>
      </c>
      <c r="Z15" s="185" t="s">
        <v>678</v>
      </c>
      <c r="AA15" s="185" t="s">
        <v>678</v>
      </c>
      <c r="AB15" s="185" t="s">
        <v>678</v>
      </c>
      <c r="AC15" s="185">
        <v>3</v>
      </c>
      <c r="AD15" s="185">
        <v>9</v>
      </c>
      <c r="AE15" s="185">
        <v>248</v>
      </c>
      <c r="AF15" s="186">
        <v>0.6428571428571429</v>
      </c>
      <c r="AG15" s="186">
        <v>17.714285714285715</v>
      </c>
      <c r="AH15" s="185" t="s">
        <v>678</v>
      </c>
      <c r="AI15" s="185"/>
    </row>
    <row r="16" spans="1:35" x14ac:dyDescent="0.25">
      <c r="A16" s="42" t="s">
        <v>171</v>
      </c>
      <c r="B16" s="43" t="s">
        <v>135</v>
      </c>
      <c r="C16" s="43" t="s">
        <v>178</v>
      </c>
      <c r="D16" s="87">
        <v>14</v>
      </c>
      <c r="E16" s="183">
        <v>7</v>
      </c>
      <c r="F16" s="183">
        <v>2</v>
      </c>
      <c r="G16" s="183">
        <v>6</v>
      </c>
      <c r="H16" s="183">
        <v>6.5</v>
      </c>
      <c r="I16" s="183" t="s">
        <v>678</v>
      </c>
      <c r="J16" s="183" t="s">
        <v>678</v>
      </c>
      <c r="K16" s="183">
        <v>4.5</v>
      </c>
      <c r="L16" s="183" t="s">
        <v>678</v>
      </c>
      <c r="M16" s="183" t="s">
        <v>678</v>
      </c>
      <c r="N16" s="183" t="s">
        <v>678</v>
      </c>
      <c r="O16" s="183" t="s">
        <v>678</v>
      </c>
      <c r="P16" s="183" t="s">
        <v>678</v>
      </c>
      <c r="Q16" s="183" t="s">
        <v>678</v>
      </c>
      <c r="R16" s="183" t="s">
        <v>678</v>
      </c>
      <c r="S16" s="183" t="s">
        <v>678</v>
      </c>
      <c r="T16" s="183">
        <v>31.5</v>
      </c>
      <c r="U16" s="183">
        <v>2.5</v>
      </c>
      <c r="V16" s="183" t="s">
        <v>678</v>
      </c>
      <c r="W16" s="183" t="s">
        <v>678</v>
      </c>
      <c r="X16" s="183" t="s">
        <v>678</v>
      </c>
      <c r="Y16" s="183" t="s">
        <v>678</v>
      </c>
      <c r="Z16" s="183" t="s">
        <v>678</v>
      </c>
      <c r="AA16" s="183" t="s">
        <v>678</v>
      </c>
      <c r="AB16" s="183">
        <v>0.5</v>
      </c>
      <c r="AC16" s="183">
        <v>0.5</v>
      </c>
      <c r="AD16" s="183">
        <v>9</v>
      </c>
      <c r="AE16" s="183">
        <v>61</v>
      </c>
      <c r="AF16" s="184">
        <v>0.6428571428571429</v>
      </c>
      <c r="AG16" s="184">
        <v>4.3571428571428568</v>
      </c>
      <c r="AH16" s="183" t="s">
        <v>678</v>
      </c>
      <c r="AI16" s="183"/>
    </row>
    <row r="17" spans="1:35" x14ac:dyDescent="0.25">
      <c r="A17" s="38" t="s">
        <v>293</v>
      </c>
      <c r="B17" s="39" t="s">
        <v>125</v>
      </c>
      <c r="C17" s="39" t="s">
        <v>178</v>
      </c>
      <c r="D17" s="83">
        <v>21</v>
      </c>
      <c r="E17" s="183">
        <v>69.5</v>
      </c>
      <c r="F17" s="183">
        <v>13</v>
      </c>
      <c r="G17" s="183">
        <v>20</v>
      </c>
      <c r="H17" s="183">
        <v>15.5</v>
      </c>
      <c r="I17" s="183">
        <v>0.5</v>
      </c>
      <c r="J17" s="183">
        <v>0.5</v>
      </c>
      <c r="K17" s="183" t="s">
        <v>678</v>
      </c>
      <c r="L17" s="183">
        <v>2.5</v>
      </c>
      <c r="M17" s="183">
        <v>1</v>
      </c>
      <c r="N17" s="183" t="s">
        <v>678</v>
      </c>
      <c r="O17" s="183" t="s">
        <v>678</v>
      </c>
      <c r="P17" s="183" t="s">
        <v>678</v>
      </c>
      <c r="Q17" s="183" t="s">
        <v>678</v>
      </c>
      <c r="R17" s="183" t="s">
        <v>678</v>
      </c>
      <c r="S17" s="183" t="s">
        <v>678</v>
      </c>
      <c r="T17" s="183">
        <v>346.5</v>
      </c>
      <c r="U17" s="183">
        <v>2</v>
      </c>
      <c r="V17" s="183">
        <v>3</v>
      </c>
      <c r="W17" s="183">
        <v>1</v>
      </c>
      <c r="X17" s="183" t="s">
        <v>678</v>
      </c>
      <c r="Y17" s="183" t="s">
        <v>678</v>
      </c>
      <c r="Z17" s="183" t="s">
        <v>678</v>
      </c>
      <c r="AA17" s="183">
        <v>0.5</v>
      </c>
      <c r="AB17" s="183">
        <v>0.5</v>
      </c>
      <c r="AC17" s="183">
        <v>3</v>
      </c>
      <c r="AD17" s="183">
        <v>15</v>
      </c>
      <c r="AE17" s="183">
        <v>479</v>
      </c>
      <c r="AF17" s="184">
        <v>0.7142857142857143</v>
      </c>
      <c r="AG17" s="184">
        <v>22.80952380952381</v>
      </c>
      <c r="AH17" s="183">
        <v>20</v>
      </c>
      <c r="AI17" s="183">
        <v>45</v>
      </c>
    </row>
    <row r="18" spans="1:35" x14ac:dyDescent="0.25">
      <c r="A18" s="54" t="s">
        <v>293</v>
      </c>
      <c r="B18" s="55" t="s">
        <v>125</v>
      </c>
      <c r="C18" s="55" t="s">
        <v>173</v>
      </c>
      <c r="D18" s="85">
        <v>21</v>
      </c>
      <c r="E18" s="185">
        <v>184</v>
      </c>
      <c r="F18" s="185">
        <v>30</v>
      </c>
      <c r="G18" s="185">
        <v>99.5</v>
      </c>
      <c r="H18" s="185">
        <v>34</v>
      </c>
      <c r="I18" s="185" t="s">
        <v>678</v>
      </c>
      <c r="J18" s="185">
        <v>1</v>
      </c>
      <c r="K18" s="185" t="s">
        <v>678</v>
      </c>
      <c r="L18" s="185">
        <v>0.5</v>
      </c>
      <c r="M18" s="185">
        <v>1</v>
      </c>
      <c r="N18" s="185" t="s">
        <v>678</v>
      </c>
      <c r="O18" s="185" t="s">
        <v>678</v>
      </c>
      <c r="P18" s="185" t="s">
        <v>678</v>
      </c>
      <c r="Q18" s="185" t="s">
        <v>678</v>
      </c>
      <c r="R18" s="185">
        <v>2.5</v>
      </c>
      <c r="S18" s="185" t="s">
        <v>678</v>
      </c>
      <c r="T18" s="185">
        <v>346.5</v>
      </c>
      <c r="U18" s="185" t="s">
        <v>678</v>
      </c>
      <c r="V18" s="185">
        <v>20</v>
      </c>
      <c r="W18" s="185">
        <v>0.5</v>
      </c>
      <c r="X18" s="185" t="s">
        <v>678</v>
      </c>
      <c r="Y18" s="185">
        <v>1</v>
      </c>
      <c r="Z18" s="185" t="s">
        <v>678</v>
      </c>
      <c r="AA18" s="185" t="s">
        <v>678</v>
      </c>
      <c r="AB18" s="185">
        <v>0.5</v>
      </c>
      <c r="AC18" s="185">
        <v>14.5</v>
      </c>
      <c r="AD18" s="185">
        <v>14</v>
      </c>
      <c r="AE18" s="185">
        <v>735.5</v>
      </c>
      <c r="AF18" s="186">
        <v>0.66666666666666663</v>
      </c>
      <c r="AG18" s="186">
        <v>35.023809523809526</v>
      </c>
      <c r="AH18" s="185">
        <v>65</v>
      </c>
      <c r="AI18" s="185"/>
    </row>
    <row r="19" spans="1:35" x14ac:dyDescent="0.25">
      <c r="A19" s="33" t="s">
        <v>331</v>
      </c>
      <c r="B19" s="34" t="s">
        <v>126</v>
      </c>
      <c r="C19" s="34" t="s">
        <v>173</v>
      </c>
      <c r="D19" s="84">
        <v>13</v>
      </c>
      <c r="E19" s="185">
        <v>116.5</v>
      </c>
      <c r="F19" s="185">
        <v>10.5</v>
      </c>
      <c r="G19" s="185">
        <v>13</v>
      </c>
      <c r="H19" s="185">
        <v>4.5</v>
      </c>
      <c r="I19" s="185">
        <v>2</v>
      </c>
      <c r="J19" s="185">
        <v>1</v>
      </c>
      <c r="K19" s="185" t="s">
        <v>678</v>
      </c>
      <c r="L19" s="185">
        <v>5</v>
      </c>
      <c r="M19" s="185" t="s">
        <v>678</v>
      </c>
      <c r="N19" s="185" t="s">
        <v>678</v>
      </c>
      <c r="O19" s="185" t="s">
        <v>678</v>
      </c>
      <c r="P19" s="185">
        <v>0.5</v>
      </c>
      <c r="Q19" s="185" t="s">
        <v>678</v>
      </c>
      <c r="R19" s="185">
        <v>1.5</v>
      </c>
      <c r="S19" s="185" t="s">
        <v>678</v>
      </c>
      <c r="T19" s="185">
        <v>440</v>
      </c>
      <c r="U19" s="185">
        <v>0.5</v>
      </c>
      <c r="V19" s="185">
        <v>0.5</v>
      </c>
      <c r="W19" s="185">
        <v>0.5</v>
      </c>
      <c r="X19" s="185" t="s">
        <v>678</v>
      </c>
      <c r="Y19" s="185" t="s">
        <v>678</v>
      </c>
      <c r="Z19" s="185" t="s">
        <v>678</v>
      </c>
      <c r="AA19" s="185">
        <v>0.5</v>
      </c>
      <c r="AB19" s="185" t="s">
        <v>678</v>
      </c>
      <c r="AC19" s="185">
        <v>20.5</v>
      </c>
      <c r="AD19" s="185">
        <v>15</v>
      </c>
      <c r="AE19" s="185">
        <v>617</v>
      </c>
      <c r="AF19" s="186">
        <v>1.1538461538461537</v>
      </c>
      <c r="AG19" s="186">
        <v>47.46153846153846</v>
      </c>
      <c r="AH19" s="185">
        <v>65</v>
      </c>
      <c r="AI19" s="185">
        <v>40</v>
      </c>
    </row>
    <row r="20" spans="1:35" x14ac:dyDescent="0.25">
      <c r="A20" s="42" t="s">
        <v>331</v>
      </c>
      <c r="B20" s="43" t="s">
        <v>126</v>
      </c>
      <c r="C20" s="43" t="s">
        <v>178</v>
      </c>
      <c r="D20" s="87">
        <v>13</v>
      </c>
      <c r="E20" s="183">
        <v>39</v>
      </c>
      <c r="F20" s="183">
        <v>25.5</v>
      </c>
      <c r="G20" s="183">
        <v>1</v>
      </c>
      <c r="H20" s="183">
        <v>2</v>
      </c>
      <c r="I20" s="183">
        <v>1.5</v>
      </c>
      <c r="J20" s="183">
        <v>2</v>
      </c>
      <c r="K20" s="183" t="s">
        <v>678</v>
      </c>
      <c r="L20" s="183">
        <v>5</v>
      </c>
      <c r="M20" s="183" t="s">
        <v>678</v>
      </c>
      <c r="N20" s="183" t="s">
        <v>678</v>
      </c>
      <c r="O20" s="183" t="s">
        <v>678</v>
      </c>
      <c r="P20" s="183" t="s">
        <v>678</v>
      </c>
      <c r="Q20" s="183" t="s">
        <v>678</v>
      </c>
      <c r="R20" s="183">
        <v>1</v>
      </c>
      <c r="S20" s="183" t="s">
        <v>678</v>
      </c>
      <c r="T20" s="183">
        <v>44</v>
      </c>
      <c r="U20" s="183">
        <v>0.5</v>
      </c>
      <c r="V20" s="183" t="s">
        <v>678</v>
      </c>
      <c r="W20" s="183" t="s">
        <v>678</v>
      </c>
      <c r="X20" s="183">
        <v>2</v>
      </c>
      <c r="Y20" s="183" t="s">
        <v>678</v>
      </c>
      <c r="Z20" s="183" t="s">
        <v>678</v>
      </c>
      <c r="AA20" s="183" t="s">
        <v>678</v>
      </c>
      <c r="AB20" s="183" t="s">
        <v>678</v>
      </c>
      <c r="AC20" s="183">
        <v>9.5</v>
      </c>
      <c r="AD20" s="183">
        <v>12</v>
      </c>
      <c r="AE20" s="183">
        <v>133</v>
      </c>
      <c r="AF20" s="184">
        <v>0.92307692307692313</v>
      </c>
      <c r="AG20" s="184">
        <v>10.23076923076923</v>
      </c>
      <c r="AH20" s="183">
        <v>25</v>
      </c>
      <c r="AI20" s="183"/>
    </row>
    <row r="21" spans="1:35" x14ac:dyDescent="0.25">
      <c r="A21" s="33" t="s">
        <v>321</v>
      </c>
      <c r="B21" s="34" t="s">
        <v>127</v>
      </c>
      <c r="C21" s="34" t="s">
        <v>173</v>
      </c>
      <c r="D21" s="84">
        <v>21</v>
      </c>
      <c r="E21" s="185">
        <v>131.5</v>
      </c>
      <c r="F21" s="185">
        <v>24</v>
      </c>
      <c r="G21" s="185">
        <v>61</v>
      </c>
      <c r="H21" s="185">
        <v>5</v>
      </c>
      <c r="I21" s="185">
        <v>3</v>
      </c>
      <c r="J21" s="185" t="s">
        <v>678</v>
      </c>
      <c r="K21" s="185" t="s">
        <v>678</v>
      </c>
      <c r="L21" s="185">
        <v>6</v>
      </c>
      <c r="M21" s="185">
        <v>0.5</v>
      </c>
      <c r="N21" s="185" t="s">
        <v>678</v>
      </c>
      <c r="O21" s="185" t="s">
        <v>678</v>
      </c>
      <c r="P21" s="185" t="s">
        <v>678</v>
      </c>
      <c r="Q21" s="185" t="s">
        <v>678</v>
      </c>
      <c r="R21" s="185">
        <v>0.5</v>
      </c>
      <c r="S21" s="185" t="s">
        <v>678</v>
      </c>
      <c r="T21" s="185">
        <v>100</v>
      </c>
      <c r="U21" s="185">
        <v>1.5</v>
      </c>
      <c r="V21" s="185">
        <v>14.5</v>
      </c>
      <c r="W21" s="185">
        <v>1.5</v>
      </c>
      <c r="X21" s="185">
        <v>1</v>
      </c>
      <c r="Y21" s="185" t="s">
        <v>678</v>
      </c>
      <c r="Z21" s="185">
        <v>0.5</v>
      </c>
      <c r="AA21" s="185" t="s">
        <v>678</v>
      </c>
      <c r="AB21" s="185">
        <v>1</v>
      </c>
      <c r="AC21" s="185">
        <v>19</v>
      </c>
      <c r="AD21" s="185">
        <v>16</v>
      </c>
      <c r="AE21" s="185">
        <v>370.5</v>
      </c>
      <c r="AF21" s="186">
        <v>0.76190476190476186</v>
      </c>
      <c r="AG21" s="186">
        <v>17.642857142857142</v>
      </c>
      <c r="AH21" s="185">
        <v>65</v>
      </c>
      <c r="AI21" s="185">
        <v>15</v>
      </c>
    </row>
    <row r="22" spans="1:35" x14ac:dyDescent="0.25">
      <c r="A22" s="42" t="s">
        <v>321</v>
      </c>
      <c r="B22" s="43" t="s">
        <v>127</v>
      </c>
      <c r="C22" s="43" t="s">
        <v>178</v>
      </c>
      <c r="D22" s="87">
        <v>21</v>
      </c>
      <c r="E22" s="183">
        <v>101</v>
      </c>
      <c r="F22" s="183">
        <v>1.5</v>
      </c>
      <c r="G22" s="183">
        <v>7</v>
      </c>
      <c r="H22" s="183">
        <v>5</v>
      </c>
      <c r="I22" s="183" t="s">
        <v>678</v>
      </c>
      <c r="J22" s="183">
        <v>1</v>
      </c>
      <c r="K22" s="183" t="s">
        <v>678</v>
      </c>
      <c r="L22" s="183">
        <v>6.5</v>
      </c>
      <c r="M22" s="183">
        <v>1.5</v>
      </c>
      <c r="N22" s="183" t="s">
        <v>678</v>
      </c>
      <c r="O22" s="183" t="s">
        <v>678</v>
      </c>
      <c r="P22" s="183" t="s">
        <v>678</v>
      </c>
      <c r="Q22" s="183" t="s">
        <v>678</v>
      </c>
      <c r="R22" s="183">
        <v>1</v>
      </c>
      <c r="S22" s="183" t="s">
        <v>678</v>
      </c>
      <c r="T22" s="183">
        <v>220.5</v>
      </c>
      <c r="U22" s="183">
        <v>0.5</v>
      </c>
      <c r="V22" s="183" t="s">
        <v>678</v>
      </c>
      <c r="W22" s="183">
        <v>0.5</v>
      </c>
      <c r="X22" s="183" t="s">
        <v>678</v>
      </c>
      <c r="Y22" s="183" t="s">
        <v>678</v>
      </c>
      <c r="Z22" s="183" t="s">
        <v>678</v>
      </c>
      <c r="AA22" s="183" t="s">
        <v>678</v>
      </c>
      <c r="AB22" s="183" t="s">
        <v>678</v>
      </c>
      <c r="AC22" s="183">
        <v>6</v>
      </c>
      <c r="AD22" s="183">
        <v>12</v>
      </c>
      <c r="AE22" s="183">
        <v>352</v>
      </c>
      <c r="AF22" s="184">
        <v>0.5714285714285714</v>
      </c>
      <c r="AG22" s="184">
        <v>16.761904761904763</v>
      </c>
      <c r="AH22" s="183">
        <v>50</v>
      </c>
      <c r="AI22" s="183"/>
    </row>
    <row r="23" spans="1:35" x14ac:dyDescent="0.25">
      <c r="A23" s="38" t="s">
        <v>437</v>
      </c>
      <c r="B23" s="39" t="s">
        <v>131</v>
      </c>
      <c r="C23" s="39" t="s">
        <v>178</v>
      </c>
      <c r="D23" s="83">
        <v>22</v>
      </c>
      <c r="E23" s="183">
        <v>3</v>
      </c>
      <c r="F23" s="183">
        <v>4</v>
      </c>
      <c r="G23" s="183">
        <v>1</v>
      </c>
      <c r="H23" s="183">
        <v>2.5</v>
      </c>
      <c r="I23" s="183">
        <v>1.5</v>
      </c>
      <c r="J23" s="183" t="s">
        <v>678</v>
      </c>
      <c r="K23" s="183">
        <v>0.5</v>
      </c>
      <c r="L23" s="183" t="s">
        <v>678</v>
      </c>
      <c r="M23" s="183" t="s">
        <v>678</v>
      </c>
      <c r="N23" s="183" t="s">
        <v>678</v>
      </c>
      <c r="O23" s="183" t="s">
        <v>678</v>
      </c>
      <c r="P23" s="183" t="s">
        <v>678</v>
      </c>
      <c r="Q23" s="183" t="s">
        <v>678</v>
      </c>
      <c r="R23" s="183" t="s">
        <v>678</v>
      </c>
      <c r="S23" s="183" t="s">
        <v>678</v>
      </c>
      <c r="T23" s="183">
        <v>19.5</v>
      </c>
      <c r="U23" s="183">
        <v>27.5</v>
      </c>
      <c r="V23" s="183" t="s">
        <v>678</v>
      </c>
      <c r="W23" s="183">
        <v>1</v>
      </c>
      <c r="X23" s="183">
        <v>1.5</v>
      </c>
      <c r="Y23" s="183" t="s">
        <v>678</v>
      </c>
      <c r="Z23" s="183" t="s">
        <v>678</v>
      </c>
      <c r="AA23" s="183" t="s">
        <v>678</v>
      </c>
      <c r="AB23" s="183">
        <v>0.5</v>
      </c>
      <c r="AC23" s="183">
        <v>0.5</v>
      </c>
      <c r="AD23" s="183">
        <v>12</v>
      </c>
      <c r="AE23" s="183">
        <v>63</v>
      </c>
      <c r="AF23" s="184">
        <v>0.54545454545454541</v>
      </c>
      <c r="AG23" s="184">
        <v>2.8636363636363638</v>
      </c>
      <c r="AH23" s="183" t="s">
        <v>678</v>
      </c>
      <c r="AI23" s="183"/>
    </row>
    <row r="24" spans="1:35" x14ac:dyDescent="0.25">
      <c r="A24" s="33" t="s">
        <v>437</v>
      </c>
      <c r="B24" s="34" t="s">
        <v>131</v>
      </c>
      <c r="C24" s="55" t="s">
        <v>219</v>
      </c>
      <c r="D24" s="84">
        <v>22</v>
      </c>
      <c r="E24" s="185">
        <v>20.5</v>
      </c>
      <c r="F24" s="185">
        <v>8</v>
      </c>
      <c r="G24" s="185" t="s">
        <v>678</v>
      </c>
      <c r="H24" s="185">
        <v>8</v>
      </c>
      <c r="I24" s="185">
        <v>2</v>
      </c>
      <c r="J24" s="185" t="s">
        <v>678</v>
      </c>
      <c r="K24" s="185">
        <v>1</v>
      </c>
      <c r="L24" s="185" t="s">
        <v>678</v>
      </c>
      <c r="M24" s="185" t="s">
        <v>678</v>
      </c>
      <c r="N24" s="185" t="s">
        <v>678</v>
      </c>
      <c r="O24" s="185" t="s">
        <v>678</v>
      </c>
      <c r="P24" s="185" t="s">
        <v>678</v>
      </c>
      <c r="Q24" s="185" t="s">
        <v>678</v>
      </c>
      <c r="R24" s="185">
        <v>1.5</v>
      </c>
      <c r="S24" s="185" t="s">
        <v>678</v>
      </c>
      <c r="T24" s="185">
        <v>66</v>
      </c>
      <c r="U24" s="185">
        <v>65</v>
      </c>
      <c r="V24" s="185" t="s">
        <v>678</v>
      </c>
      <c r="W24" s="185">
        <v>1.5</v>
      </c>
      <c r="X24" s="185" t="s">
        <v>678</v>
      </c>
      <c r="Y24" s="185">
        <v>0.5</v>
      </c>
      <c r="Z24" s="185">
        <v>0.5</v>
      </c>
      <c r="AA24" s="185" t="s">
        <v>678</v>
      </c>
      <c r="AB24" s="185">
        <v>1.5</v>
      </c>
      <c r="AC24" s="185">
        <v>0.5</v>
      </c>
      <c r="AD24" s="185">
        <v>13</v>
      </c>
      <c r="AE24" s="185">
        <v>176.5</v>
      </c>
      <c r="AF24" s="186">
        <v>0.59090909090909094</v>
      </c>
      <c r="AG24" s="186">
        <v>8.0227272727272734</v>
      </c>
      <c r="AH24" s="185" t="s">
        <v>678</v>
      </c>
      <c r="AI24" s="185"/>
    </row>
    <row r="25" spans="1:35" x14ac:dyDescent="0.25">
      <c r="A25" s="30" t="s">
        <v>443</v>
      </c>
      <c r="B25" s="31" t="s">
        <v>132</v>
      </c>
      <c r="C25" s="31" t="s">
        <v>173</v>
      </c>
      <c r="D25" s="86">
        <v>22</v>
      </c>
      <c r="E25" s="185">
        <v>33.5</v>
      </c>
      <c r="F25" s="185">
        <v>5</v>
      </c>
      <c r="G25" s="185" t="s">
        <v>678</v>
      </c>
      <c r="H25" s="185">
        <v>3</v>
      </c>
      <c r="I25" s="185">
        <v>0.5</v>
      </c>
      <c r="J25" s="185">
        <v>0.5</v>
      </c>
      <c r="K25" s="185" t="s">
        <v>678</v>
      </c>
      <c r="L25" s="185" t="s">
        <v>678</v>
      </c>
      <c r="M25" s="185" t="s">
        <v>678</v>
      </c>
      <c r="N25" s="185" t="s">
        <v>678</v>
      </c>
      <c r="O25" s="185" t="s">
        <v>678</v>
      </c>
      <c r="P25" s="185" t="s">
        <v>678</v>
      </c>
      <c r="Q25" s="185" t="s">
        <v>678</v>
      </c>
      <c r="R25" s="185">
        <v>1</v>
      </c>
      <c r="S25" s="185" t="s">
        <v>678</v>
      </c>
      <c r="T25" s="185">
        <v>200</v>
      </c>
      <c r="U25" s="185">
        <v>35</v>
      </c>
      <c r="V25" s="185" t="s">
        <v>678</v>
      </c>
      <c r="W25" s="185" t="s">
        <v>678</v>
      </c>
      <c r="X25" s="185" t="s">
        <v>678</v>
      </c>
      <c r="Y25" s="185">
        <v>0.5</v>
      </c>
      <c r="Z25" s="185">
        <v>0.5</v>
      </c>
      <c r="AA25" s="185" t="s">
        <v>678</v>
      </c>
      <c r="AB25" s="185" t="s">
        <v>678</v>
      </c>
      <c r="AC25" s="185">
        <v>0.5</v>
      </c>
      <c r="AD25" s="185">
        <v>11</v>
      </c>
      <c r="AE25" s="185">
        <v>280</v>
      </c>
      <c r="AF25" s="186">
        <v>0.5</v>
      </c>
      <c r="AG25" s="186">
        <v>12.727272727272727</v>
      </c>
      <c r="AH25" s="185" t="s">
        <v>678</v>
      </c>
      <c r="AI25" s="185"/>
    </row>
    <row r="26" spans="1:35" x14ac:dyDescent="0.25">
      <c r="A26" s="42" t="s">
        <v>443</v>
      </c>
      <c r="B26" s="43" t="s">
        <v>132</v>
      </c>
      <c r="C26" s="43" t="s">
        <v>178</v>
      </c>
      <c r="D26" s="87">
        <v>22</v>
      </c>
      <c r="E26" s="183">
        <v>17.5</v>
      </c>
      <c r="F26" s="183">
        <v>9</v>
      </c>
      <c r="G26" s="183">
        <v>4</v>
      </c>
      <c r="H26" s="183">
        <v>15</v>
      </c>
      <c r="I26" s="183">
        <v>3.5</v>
      </c>
      <c r="J26" s="183">
        <v>0.5</v>
      </c>
      <c r="K26" s="183" t="s">
        <v>678</v>
      </c>
      <c r="L26" s="183" t="s">
        <v>678</v>
      </c>
      <c r="M26" s="183" t="s">
        <v>678</v>
      </c>
      <c r="N26" s="183" t="s">
        <v>678</v>
      </c>
      <c r="O26" s="183" t="s">
        <v>678</v>
      </c>
      <c r="P26" s="183" t="s">
        <v>678</v>
      </c>
      <c r="Q26" s="183" t="s">
        <v>678</v>
      </c>
      <c r="R26" s="183">
        <v>1</v>
      </c>
      <c r="S26" s="183" t="s">
        <v>678</v>
      </c>
      <c r="T26" s="183">
        <v>69</v>
      </c>
      <c r="U26" s="183">
        <v>42.5</v>
      </c>
      <c r="V26" s="183" t="s">
        <v>678</v>
      </c>
      <c r="W26" s="183">
        <v>1</v>
      </c>
      <c r="X26" s="183" t="s">
        <v>678</v>
      </c>
      <c r="Y26" s="183">
        <v>0.5</v>
      </c>
      <c r="Z26" s="183" t="s">
        <v>678</v>
      </c>
      <c r="AA26" s="183" t="s">
        <v>678</v>
      </c>
      <c r="AB26" s="183">
        <v>1</v>
      </c>
      <c r="AC26" s="183" t="s">
        <v>678</v>
      </c>
      <c r="AD26" s="183">
        <v>12</v>
      </c>
      <c r="AE26" s="183">
        <v>164.5</v>
      </c>
      <c r="AF26" s="184">
        <v>0.54545454545454541</v>
      </c>
      <c r="AG26" s="184">
        <v>7.4772727272727275</v>
      </c>
      <c r="AH26" s="183" t="s">
        <v>678</v>
      </c>
      <c r="AI26" s="183"/>
    </row>
    <row r="27" spans="1:35" x14ac:dyDescent="0.25">
      <c r="A27" s="33" t="s">
        <v>449</v>
      </c>
      <c r="B27" s="34" t="s">
        <v>133</v>
      </c>
      <c r="C27" s="34" t="s">
        <v>173</v>
      </c>
      <c r="D27" s="84">
        <v>22</v>
      </c>
      <c r="E27" s="185">
        <v>25</v>
      </c>
      <c r="F27" s="185" t="s">
        <v>678</v>
      </c>
      <c r="G27" s="185" t="s">
        <v>678</v>
      </c>
      <c r="H27" s="185">
        <v>16.5</v>
      </c>
      <c r="I27" s="185">
        <v>1.5</v>
      </c>
      <c r="J27" s="185">
        <v>1</v>
      </c>
      <c r="K27" s="185" t="s">
        <v>678</v>
      </c>
      <c r="L27" s="185" t="s">
        <v>678</v>
      </c>
      <c r="M27" s="185" t="s">
        <v>678</v>
      </c>
      <c r="N27" s="185" t="s">
        <v>678</v>
      </c>
      <c r="O27" s="185">
        <v>0.5</v>
      </c>
      <c r="P27" s="185" t="s">
        <v>678</v>
      </c>
      <c r="Q27" s="185">
        <v>0.5</v>
      </c>
      <c r="R27" s="185" t="s">
        <v>678</v>
      </c>
      <c r="S27" s="185" t="s">
        <v>678</v>
      </c>
      <c r="T27" s="185">
        <v>95</v>
      </c>
      <c r="U27" s="185">
        <v>19.5</v>
      </c>
      <c r="V27" s="185" t="s">
        <v>678</v>
      </c>
      <c r="W27" s="185" t="s">
        <v>678</v>
      </c>
      <c r="X27" s="185" t="s">
        <v>678</v>
      </c>
      <c r="Y27" s="185">
        <v>0.5</v>
      </c>
      <c r="Z27" s="185" t="s">
        <v>678</v>
      </c>
      <c r="AA27" s="185" t="s">
        <v>678</v>
      </c>
      <c r="AB27" s="185">
        <v>3.5</v>
      </c>
      <c r="AC27" s="185">
        <v>4</v>
      </c>
      <c r="AD27" s="185">
        <v>11</v>
      </c>
      <c r="AE27" s="185">
        <v>167.5</v>
      </c>
      <c r="AF27" s="186">
        <v>0.5</v>
      </c>
      <c r="AG27" s="186">
        <v>7.6136363636363633</v>
      </c>
      <c r="AH27" s="185" t="s">
        <v>678</v>
      </c>
      <c r="AI27" s="185"/>
    </row>
    <row r="28" spans="1:35" x14ac:dyDescent="0.25">
      <c r="A28" s="38" t="s">
        <v>449</v>
      </c>
      <c r="B28" s="39" t="s">
        <v>133</v>
      </c>
      <c r="C28" s="43" t="s">
        <v>178</v>
      </c>
      <c r="D28" s="83">
        <v>22</v>
      </c>
      <c r="E28" s="183">
        <v>5</v>
      </c>
      <c r="F28" s="183">
        <v>1.5</v>
      </c>
      <c r="G28" s="183">
        <v>0.5</v>
      </c>
      <c r="H28" s="183">
        <v>13</v>
      </c>
      <c r="I28" s="183">
        <v>1</v>
      </c>
      <c r="J28" s="183" t="s">
        <v>678</v>
      </c>
      <c r="K28" s="183">
        <v>4.5</v>
      </c>
      <c r="L28" s="183" t="s">
        <v>678</v>
      </c>
      <c r="M28" s="183" t="s">
        <v>678</v>
      </c>
      <c r="N28" s="183" t="s">
        <v>678</v>
      </c>
      <c r="O28" s="183" t="s">
        <v>678</v>
      </c>
      <c r="P28" s="183" t="s">
        <v>678</v>
      </c>
      <c r="Q28" s="183">
        <v>0.5</v>
      </c>
      <c r="R28" s="183" t="s">
        <v>678</v>
      </c>
      <c r="S28" s="183" t="s">
        <v>678</v>
      </c>
      <c r="T28" s="183">
        <v>142.5</v>
      </c>
      <c r="U28" s="183">
        <v>55</v>
      </c>
      <c r="V28" s="183" t="s">
        <v>678</v>
      </c>
      <c r="W28" s="183" t="s">
        <v>678</v>
      </c>
      <c r="X28" s="183" t="s">
        <v>678</v>
      </c>
      <c r="Y28" s="183">
        <v>1</v>
      </c>
      <c r="Z28" s="183" t="s">
        <v>678</v>
      </c>
      <c r="AA28" s="183" t="s">
        <v>678</v>
      </c>
      <c r="AB28" s="183">
        <v>10</v>
      </c>
      <c r="AC28" s="183">
        <v>0.5</v>
      </c>
      <c r="AD28" s="183">
        <v>12</v>
      </c>
      <c r="AE28" s="183">
        <v>235</v>
      </c>
      <c r="AF28" s="184">
        <v>0.54545454545454541</v>
      </c>
      <c r="AG28" s="184">
        <v>10.681818181818182</v>
      </c>
      <c r="AH28" s="183" t="s">
        <v>678</v>
      </c>
      <c r="AI28" s="183"/>
    </row>
    <row r="29" spans="1:35" x14ac:dyDescent="0.25">
      <c r="A29" s="30" t="s">
        <v>363</v>
      </c>
      <c r="B29" s="31" t="s">
        <v>129</v>
      </c>
      <c r="C29" s="31" t="s">
        <v>173</v>
      </c>
      <c r="D29" s="86">
        <v>21</v>
      </c>
      <c r="E29" s="185">
        <v>55</v>
      </c>
      <c r="F29" s="185">
        <v>11.5</v>
      </c>
      <c r="G29" s="185">
        <v>34.5</v>
      </c>
      <c r="H29" s="185">
        <v>16.5</v>
      </c>
      <c r="I29" s="185">
        <v>1</v>
      </c>
      <c r="J29" s="185" t="s">
        <v>678</v>
      </c>
      <c r="K29" s="185" t="s">
        <v>678</v>
      </c>
      <c r="L29" s="185" t="s">
        <v>678</v>
      </c>
      <c r="M29" s="185">
        <v>0.5</v>
      </c>
      <c r="N29" s="185" t="s">
        <v>678</v>
      </c>
      <c r="O29" s="185" t="s">
        <v>678</v>
      </c>
      <c r="P29" s="185" t="s">
        <v>678</v>
      </c>
      <c r="Q29" s="185" t="s">
        <v>678</v>
      </c>
      <c r="R29" s="185">
        <v>0.5</v>
      </c>
      <c r="S29" s="185" t="s">
        <v>678</v>
      </c>
      <c r="T29" s="185">
        <v>82</v>
      </c>
      <c r="U29" s="185">
        <v>0.5</v>
      </c>
      <c r="V29" s="185">
        <v>5</v>
      </c>
      <c r="W29" s="185" t="s">
        <v>678</v>
      </c>
      <c r="X29" s="185" t="s">
        <v>678</v>
      </c>
      <c r="Y29" s="185" t="s">
        <v>678</v>
      </c>
      <c r="Z29" s="185" t="s">
        <v>678</v>
      </c>
      <c r="AA29" s="185" t="s">
        <v>678</v>
      </c>
      <c r="AB29" s="185" t="s">
        <v>678</v>
      </c>
      <c r="AC29" s="185">
        <v>2</v>
      </c>
      <c r="AD29" s="185">
        <v>11</v>
      </c>
      <c r="AE29" s="185">
        <v>209</v>
      </c>
      <c r="AF29" s="186">
        <v>0.52380952380952384</v>
      </c>
      <c r="AG29" s="186">
        <v>9.9523809523809526</v>
      </c>
      <c r="AH29" s="185" t="s">
        <v>678</v>
      </c>
      <c r="AI29" s="185"/>
    </row>
    <row r="30" spans="1:35" x14ac:dyDescent="0.25">
      <c r="A30" s="42" t="s">
        <v>363</v>
      </c>
      <c r="B30" s="43" t="s">
        <v>129</v>
      </c>
      <c r="C30" s="43" t="s">
        <v>178</v>
      </c>
      <c r="D30" s="87">
        <v>21</v>
      </c>
      <c r="E30" s="183">
        <v>48</v>
      </c>
      <c r="F30" s="183">
        <v>8</v>
      </c>
      <c r="G30" s="183">
        <v>10</v>
      </c>
      <c r="H30" s="183">
        <v>8</v>
      </c>
      <c r="I30" s="183">
        <v>2</v>
      </c>
      <c r="J30" s="183" t="s">
        <v>678</v>
      </c>
      <c r="K30" s="183">
        <v>0.5</v>
      </c>
      <c r="L30" s="183" t="s">
        <v>678</v>
      </c>
      <c r="M30" s="183">
        <v>1</v>
      </c>
      <c r="N30" s="183" t="s">
        <v>678</v>
      </c>
      <c r="O30" s="183" t="s">
        <v>678</v>
      </c>
      <c r="P30" s="183" t="s">
        <v>678</v>
      </c>
      <c r="Q30" s="183" t="s">
        <v>678</v>
      </c>
      <c r="R30" s="183">
        <v>1</v>
      </c>
      <c r="S30" s="183" t="s">
        <v>678</v>
      </c>
      <c r="T30" s="183">
        <v>106.5</v>
      </c>
      <c r="U30" s="183" t="s">
        <v>678</v>
      </c>
      <c r="V30" s="183">
        <v>1</v>
      </c>
      <c r="W30" s="183">
        <v>0.5</v>
      </c>
      <c r="X30" s="183" t="s">
        <v>678</v>
      </c>
      <c r="Y30" s="183" t="s">
        <v>678</v>
      </c>
      <c r="Z30" s="183" t="s">
        <v>678</v>
      </c>
      <c r="AA30" s="183" t="s">
        <v>678</v>
      </c>
      <c r="AB30" s="183" t="s">
        <v>678</v>
      </c>
      <c r="AC30" s="183">
        <v>1.5</v>
      </c>
      <c r="AD30" s="183">
        <v>12</v>
      </c>
      <c r="AE30" s="183">
        <v>188</v>
      </c>
      <c r="AF30" s="184">
        <v>0.5714285714285714</v>
      </c>
      <c r="AG30" s="184">
        <v>8.9523809523809526</v>
      </c>
      <c r="AH30" s="183" t="s">
        <v>678</v>
      </c>
      <c r="AI30" s="183"/>
    </row>
    <row r="31" spans="1:35" x14ac:dyDescent="0.25">
      <c r="A31" s="33" t="s">
        <v>353</v>
      </c>
      <c r="B31" s="34" t="s">
        <v>130</v>
      </c>
      <c r="C31" s="34" t="s">
        <v>173</v>
      </c>
      <c r="D31" s="84">
        <v>21</v>
      </c>
      <c r="E31" s="185">
        <v>73</v>
      </c>
      <c r="F31" s="185">
        <v>29.5</v>
      </c>
      <c r="G31" s="185">
        <v>98</v>
      </c>
      <c r="H31" s="185">
        <v>12.5</v>
      </c>
      <c r="I31" s="185">
        <v>0.5</v>
      </c>
      <c r="J31" s="185">
        <v>0.5</v>
      </c>
      <c r="K31" s="185" t="s">
        <v>678</v>
      </c>
      <c r="L31" s="185" t="s">
        <v>678</v>
      </c>
      <c r="M31" s="185" t="s">
        <v>678</v>
      </c>
      <c r="N31" s="185" t="s">
        <v>678</v>
      </c>
      <c r="O31" s="185" t="s">
        <v>678</v>
      </c>
      <c r="P31" s="185" t="s">
        <v>678</v>
      </c>
      <c r="Q31" s="185" t="s">
        <v>678</v>
      </c>
      <c r="R31" s="185">
        <v>1</v>
      </c>
      <c r="S31" s="185" t="s">
        <v>678</v>
      </c>
      <c r="T31" s="185">
        <v>70</v>
      </c>
      <c r="U31" s="185">
        <v>0.5</v>
      </c>
      <c r="V31" s="185">
        <v>4.5</v>
      </c>
      <c r="W31" s="185" t="s">
        <v>678</v>
      </c>
      <c r="X31" s="185" t="s">
        <v>678</v>
      </c>
      <c r="Y31" s="185" t="s">
        <v>678</v>
      </c>
      <c r="Z31" s="185" t="s">
        <v>678</v>
      </c>
      <c r="AA31" s="185" t="s">
        <v>678</v>
      </c>
      <c r="AB31" s="185">
        <v>0.5</v>
      </c>
      <c r="AC31" s="185">
        <v>3.5</v>
      </c>
      <c r="AD31" s="185">
        <v>12</v>
      </c>
      <c r="AE31" s="185">
        <v>294</v>
      </c>
      <c r="AF31" s="186">
        <v>0.5714285714285714</v>
      </c>
      <c r="AG31" s="186">
        <v>14</v>
      </c>
      <c r="AH31" s="185" t="s">
        <v>678</v>
      </c>
      <c r="AI31" s="185"/>
    </row>
    <row r="32" spans="1:35" x14ac:dyDescent="0.25">
      <c r="A32" s="42" t="s">
        <v>353</v>
      </c>
      <c r="B32" s="43" t="s">
        <v>130</v>
      </c>
      <c r="C32" s="43" t="s">
        <v>178</v>
      </c>
      <c r="D32" s="87">
        <v>21</v>
      </c>
      <c r="E32" s="183">
        <v>22.5</v>
      </c>
      <c r="F32" s="183">
        <v>7</v>
      </c>
      <c r="G32" s="183">
        <v>20.5</v>
      </c>
      <c r="H32" s="183">
        <v>14.5</v>
      </c>
      <c r="I32" s="183">
        <v>2.5</v>
      </c>
      <c r="J32" s="183" t="s">
        <v>678</v>
      </c>
      <c r="K32" s="183" t="s">
        <v>678</v>
      </c>
      <c r="L32" s="183" t="s">
        <v>678</v>
      </c>
      <c r="M32" s="183" t="s">
        <v>678</v>
      </c>
      <c r="N32" s="183" t="s">
        <v>678</v>
      </c>
      <c r="O32" s="183" t="s">
        <v>678</v>
      </c>
      <c r="P32" s="183" t="s">
        <v>678</v>
      </c>
      <c r="Q32" s="183" t="s">
        <v>678</v>
      </c>
      <c r="R32" s="183">
        <v>2.5</v>
      </c>
      <c r="S32" s="183" t="s">
        <v>678</v>
      </c>
      <c r="T32" s="183">
        <v>49</v>
      </c>
      <c r="U32" s="183">
        <v>0.5</v>
      </c>
      <c r="V32" s="183">
        <v>1</v>
      </c>
      <c r="W32" s="183">
        <v>0.5</v>
      </c>
      <c r="X32" s="183">
        <v>1</v>
      </c>
      <c r="Y32" s="183" t="s">
        <v>678</v>
      </c>
      <c r="Z32" s="183" t="s">
        <v>678</v>
      </c>
      <c r="AA32" s="183">
        <v>1</v>
      </c>
      <c r="AB32" s="183" t="s">
        <v>678</v>
      </c>
      <c r="AC32" s="183">
        <v>3</v>
      </c>
      <c r="AD32" s="183">
        <v>13</v>
      </c>
      <c r="AE32" s="183">
        <v>125.5</v>
      </c>
      <c r="AF32" s="184">
        <v>0.61904761904761907</v>
      </c>
      <c r="AG32" s="184">
        <v>5.9761904761904763</v>
      </c>
      <c r="AH32" s="183" t="s">
        <v>678</v>
      </c>
      <c r="AI32" s="183"/>
    </row>
    <row r="33" spans="1:35" x14ac:dyDescent="0.25">
      <c r="A33" s="38" t="s">
        <v>563</v>
      </c>
      <c r="B33" s="39" t="s">
        <v>116</v>
      </c>
      <c r="C33" s="39" t="s">
        <v>178</v>
      </c>
      <c r="D33" s="83">
        <v>39</v>
      </c>
      <c r="E33" s="183">
        <v>48.5</v>
      </c>
      <c r="F33" s="183">
        <v>1.5</v>
      </c>
      <c r="G33" s="183">
        <v>0.5</v>
      </c>
      <c r="H33" s="183">
        <v>6</v>
      </c>
      <c r="I33" s="183">
        <v>3</v>
      </c>
      <c r="J33" s="183">
        <v>0.5</v>
      </c>
      <c r="K33" s="183" t="s">
        <v>678</v>
      </c>
      <c r="L33" s="183" t="s">
        <v>678</v>
      </c>
      <c r="M33" s="183" t="s">
        <v>678</v>
      </c>
      <c r="N33" s="183" t="s">
        <v>678</v>
      </c>
      <c r="O33" s="183" t="s">
        <v>678</v>
      </c>
      <c r="P33" s="183" t="s">
        <v>678</v>
      </c>
      <c r="Q33" s="183" t="s">
        <v>678</v>
      </c>
      <c r="R33" s="183" t="s">
        <v>678</v>
      </c>
      <c r="S33" s="183" t="s">
        <v>678</v>
      </c>
      <c r="T33" s="183">
        <v>23</v>
      </c>
      <c r="U33" s="183">
        <v>43.5</v>
      </c>
      <c r="V33" s="183" t="s">
        <v>678</v>
      </c>
      <c r="W33" s="183">
        <v>2</v>
      </c>
      <c r="X33" s="183">
        <v>1.5</v>
      </c>
      <c r="Y33" s="183">
        <v>0.5</v>
      </c>
      <c r="Z33" s="183">
        <v>4.5</v>
      </c>
      <c r="AA33" s="183">
        <v>0.5</v>
      </c>
      <c r="AB33" s="183">
        <v>18.5</v>
      </c>
      <c r="AC33" s="183">
        <v>0.5</v>
      </c>
      <c r="AD33" s="183">
        <v>15</v>
      </c>
      <c r="AE33" s="183">
        <v>154.5</v>
      </c>
      <c r="AF33" s="184">
        <v>0.38461538461538464</v>
      </c>
      <c r="AG33" s="184">
        <v>3.9615384615384617</v>
      </c>
      <c r="AH33" s="183" t="s">
        <v>678</v>
      </c>
      <c r="AI33" s="183"/>
    </row>
    <row r="34" spans="1:35" x14ac:dyDescent="0.25">
      <c r="A34" s="54" t="s">
        <v>563</v>
      </c>
      <c r="B34" s="55" t="s">
        <v>116</v>
      </c>
      <c r="C34" s="55" t="s">
        <v>173</v>
      </c>
      <c r="D34" s="85">
        <v>39</v>
      </c>
      <c r="E34" s="185">
        <v>93.5</v>
      </c>
      <c r="F34" s="185">
        <v>11</v>
      </c>
      <c r="G34" s="185">
        <v>30.5</v>
      </c>
      <c r="H34" s="185">
        <v>8.5</v>
      </c>
      <c r="I34" s="185">
        <v>2</v>
      </c>
      <c r="J34" s="185" t="s">
        <v>678</v>
      </c>
      <c r="K34" s="185">
        <v>5.5</v>
      </c>
      <c r="L34" s="185" t="s">
        <v>678</v>
      </c>
      <c r="M34" s="185" t="s">
        <v>678</v>
      </c>
      <c r="N34" s="185" t="s">
        <v>678</v>
      </c>
      <c r="O34" s="185" t="s">
        <v>678</v>
      </c>
      <c r="P34" s="185" t="s">
        <v>678</v>
      </c>
      <c r="Q34" s="185">
        <v>5.5</v>
      </c>
      <c r="R34" s="185">
        <v>5</v>
      </c>
      <c r="S34" s="185" t="s">
        <v>678</v>
      </c>
      <c r="T34" s="185">
        <v>28.5</v>
      </c>
      <c r="U34" s="185">
        <v>80</v>
      </c>
      <c r="V34" s="185" t="s">
        <v>678</v>
      </c>
      <c r="W34" s="185" t="s">
        <v>678</v>
      </c>
      <c r="X34" s="185">
        <v>0.5</v>
      </c>
      <c r="Y34" s="185" t="s">
        <v>678</v>
      </c>
      <c r="Z34" s="185" t="s">
        <v>678</v>
      </c>
      <c r="AA34" s="185">
        <v>0.5</v>
      </c>
      <c r="AB34" s="185">
        <v>5.5</v>
      </c>
      <c r="AC34" s="185">
        <v>11.5</v>
      </c>
      <c r="AD34" s="185">
        <v>14</v>
      </c>
      <c r="AE34" s="185">
        <v>288</v>
      </c>
      <c r="AF34" s="186">
        <v>0.35897435897435898</v>
      </c>
      <c r="AG34" s="186">
        <v>7.384615384615385</v>
      </c>
      <c r="AH34" s="185" t="s">
        <v>678</v>
      </c>
      <c r="AI34" s="185"/>
    </row>
    <row r="35" spans="1:35" x14ac:dyDescent="0.25">
      <c r="A35" s="33" t="s">
        <v>234</v>
      </c>
      <c r="B35" s="34" t="s">
        <v>138</v>
      </c>
      <c r="C35" s="34" t="s">
        <v>219</v>
      </c>
      <c r="D35" s="84">
        <v>25</v>
      </c>
      <c r="E35" s="185">
        <v>32.25</v>
      </c>
      <c r="F35" s="185">
        <v>6</v>
      </c>
      <c r="G35" s="185">
        <v>2.25</v>
      </c>
      <c r="H35" s="185">
        <v>4.5</v>
      </c>
      <c r="I35" s="185">
        <v>1.25</v>
      </c>
      <c r="J35" s="185" t="s">
        <v>678</v>
      </c>
      <c r="K35" s="185" t="s">
        <v>678</v>
      </c>
      <c r="L35" s="185" t="s">
        <v>678</v>
      </c>
      <c r="M35" s="185" t="s">
        <v>678</v>
      </c>
      <c r="N35" s="185" t="s">
        <v>678</v>
      </c>
      <c r="O35" s="185" t="s">
        <v>678</v>
      </c>
      <c r="P35" s="185" t="s">
        <v>678</v>
      </c>
      <c r="Q35" s="185" t="s">
        <v>678</v>
      </c>
      <c r="R35" s="185">
        <v>3</v>
      </c>
      <c r="S35" s="185">
        <v>0.5</v>
      </c>
      <c r="T35" s="185">
        <v>63</v>
      </c>
      <c r="U35" s="185">
        <v>1.5</v>
      </c>
      <c r="V35" s="185" t="s">
        <v>678</v>
      </c>
      <c r="W35" s="185" t="s">
        <v>678</v>
      </c>
      <c r="X35" s="185" t="s">
        <v>678</v>
      </c>
      <c r="Y35" s="185">
        <v>0.25</v>
      </c>
      <c r="Z35" s="185" t="s">
        <v>678</v>
      </c>
      <c r="AA35" s="185">
        <v>0.5</v>
      </c>
      <c r="AB35" s="185" t="s">
        <v>678</v>
      </c>
      <c r="AC35" s="185">
        <v>1.75</v>
      </c>
      <c r="AD35" s="185">
        <v>12</v>
      </c>
      <c r="AE35" s="185">
        <v>116.75</v>
      </c>
      <c r="AF35" s="186">
        <v>0.48</v>
      </c>
      <c r="AG35" s="186">
        <v>4.67</v>
      </c>
      <c r="AH35" s="185" t="s">
        <v>678</v>
      </c>
      <c r="AI35" s="185"/>
    </row>
    <row r="36" spans="1:35" x14ac:dyDescent="0.25">
      <c r="A36" s="42" t="s">
        <v>234</v>
      </c>
      <c r="B36" s="43" t="s">
        <v>138</v>
      </c>
      <c r="C36" s="43" t="s">
        <v>178</v>
      </c>
      <c r="D36" s="87">
        <v>25</v>
      </c>
      <c r="E36" s="183">
        <v>26.75</v>
      </c>
      <c r="F36" s="183">
        <v>1</v>
      </c>
      <c r="G36" s="183">
        <v>0.75</v>
      </c>
      <c r="H36" s="183">
        <v>10</v>
      </c>
      <c r="I36" s="183">
        <v>1.5</v>
      </c>
      <c r="J36" s="183" t="s">
        <v>678</v>
      </c>
      <c r="K36" s="183">
        <v>0.5</v>
      </c>
      <c r="L36" s="183" t="s">
        <v>678</v>
      </c>
      <c r="M36" s="183" t="s">
        <v>678</v>
      </c>
      <c r="N36" s="183" t="s">
        <v>678</v>
      </c>
      <c r="O36" s="183" t="s">
        <v>678</v>
      </c>
      <c r="P36" s="183" t="s">
        <v>678</v>
      </c>
      <c r="Q36" s="183" t="s">
        <v>678</v>
      </c>
      <c r="R36" s="183">
        <v>1</v>
      </c>
      <c r="S36" s="183" t="s">
        <v>678</v>
      </c>
      <c r="T36" s="183">
        <v>53</v>
      </c>
      <c r="U36" s="183">
        <v>3.25</v>
      </c>
      <c r="V36" s="183" t="s">
        <v>678</v>
      </c>
      <c r="W36" s="183">
        <v>0.75</v>
      </c>
      <c r="X36" s="183" t="s">
        <v>678</v>
      </c>
      <c r="Y36" s="183" t="s">
        <v>678</v>
      </c>
      <c r="Z36" s="183" t="s">
        <v>678</v>
      </c>
      <c r="AA36" s="183" t="s">
        <v>678</v>
      </c>
      <c r="AB36" s="183">
        <v>3.25</v>
      </c>
      <c r="AC36" s="183">
        <v>0.5</v>
      </c>
      <c r="AD36" s="183">
        <v>12</v>
      </c>
      <c r="AE36" s="183">
        <v>102.25</v>
      </c>
      <c r="AF36" s="184">
        <v>0.48</v>
      </c>
      <c r="AG36" s="184">
        <v>4.09</v>
      </c>
      <c r="AH36" s="183" t="s">
        <v>678</v>
      </c>
      <c r="AI36" s="183"/>
    </row>
    <row r="37" spans="1:35" x14ac:dyDescent="0.25">
      <c r="A37" s="38" t="s">
        <v>155</v>
      </c>
      <c r="B37" s="39" t="s">
        <v>115</v>
      </c>
      <c r="C37" s="39" t="s">
        <v>178</v>
      </c>
      <c r="D37" s="83">
        <v>39</v>
      </c>
      <c r="E37" s="183">
        <v>34</v>
      </c>
      <c r="F37" s="183">
        <v>3</v>
      </c>
      <c r="G37" s="183" t="s">
        <v>678</v>
      </c>
      <c r="H37" s="183">
        <v>9</v>
      </c>
      <c r="I37" s="183">
        <v>3</v>
      </c>
      <c r="J37" s="183" t="s">
        <v>678</v>
      </c>
      <c r="K37" s="183">
        <v>6.5</v>
      </c>
      <c r="L37" s="183" t="s">
        <v>678</v>
      </c>
      <c r="M37" s="183" t="s">
        <v>678</v>
      </c>
      <c r="N37" s="183" t="s">
        <v>678</v>
      </c>
      <c r="O37" s="183" t="s">
        <v>678</v>
      </c>
      <c r="P37" s="183" t="s">
        <v>678</v>
      </c>
      <c r="Q37" s="183" t="s">
        <v>678</v>
      </c>
      <c r="R37" s="183" t="s">
        <v>678</v>
      </c>
      <c r="S37" s="183" t="s">
        <v>678</v>
      </c>
      <c r="T37" s="183">
        <v>37</v>
      </c>
      <c r="U37" s="183">
        <v>100.5</v>
      </c>
      <c r="V37" s="183" t="s">
        <v>678</v>
      </c>
      <c r="W37" s="183">
        <v>2</v>
      </c>
      <c r="X37" s="183">
        <v>1</v>
      </c>
      <c r="Y37" s="183" t="s">
        <v>678</v>
      </c>
      <c r="Z37" s="183">
        <v>1.5</v>
      </c>
      <c r="AA37" s="183" t="s">
        <v>678</v>
      </c>
      <c r="AB37" s="183">
        <v>7.5</v>
      </c>
      <c r="AC37" s="183">
        <v>1</v>
      </c>
      <c r="AD37" s="183">
        <v>12</v>
      </c>
      <c r="AE37" s="183">
        <v>206</v>
      </c>
      <c r="AF37" s="184">
        <v>0.30769230769230771</v>
      </c>
      <c r="AG37" s="184">
        <v>5.2820512820512819</v>
      </c>
      <c r="AH37" s="183" t="s">
        <v>678</v>
      </c>
      <c r="AI37" s="183"/>
    </row>
    <row r="38" spans="1:35" x14ac:dyDescent="0.25">
      <c r="A38" s="54" t="s">
        <v>155</v>
      </c>
      <c r="B38" s="55" t="s">
        <v>115</v>
      </c>
      <c r="C38" s="55" t="s">
        <v>219</v>
      </c>
      <c r="D38" s="85">
        <v>39</v>
      </c>
      <c r="E38" s="185">
        <v>101</v>
      </c>
      <c r="F38" s="185">
        <v>1.5</v>
      </c>
      <c r="G38" s="185">
        <v>6</v>
      </c>
      <c r="H38" s="185">
        <v>13</v>
      </c>
      <c r="I38" s="185">
        <v>33</v>
      </c>
      <c r="J38" s="185">
        <v>3.5</v>
      </c>
      <c r="K38" s="185">
        <v>4</v>
      </c>
      <c r="L38" s="185" t="s">
        <v>678</v>
      </c>
      <c r="M38" s="185" t="s">
        <v>678</v>
      </c>
      <c r="N38" s="185" t="s">
        <v>678</v>
      </c>
      <c r="O38" s="185" t="s">
        <v>678</v>
      </c>
      <c r="P38" s="185">
        <v>0.5</v>
      </c>
      <c r="Q38" s="185">
        <v>3</v>
      </c>
      <c r="R38" s="185">
        <v>0.5</v>
      </c>
      <c r="S38" s="185" t="s">
        <v>678</v>
      </c>
      <c r="T38" s="185">
        <v>63</v>
      </c>
      <c r="U38" s="185">
        <v>49</v>
      </c>
      <c r="V38" s="185" t="s">
        <v>678</v>
      </c>
      <c r="W38" s="185" t="s">
        <v>678</v>
      </c>
      <c r="X38" s="185" t="s">
        <v>678</v>
      </c>
      <c r="Y38" s="185">
        <v>1.5</v>
      </c>
      <c r="Z38" s="185">
        <v>0.5</v>
      </c>
      <c r="AA38" s="185" t="s">
        <v>678</v>
      </c>
      <c r="AB38" s="185">
        <v>1</v>
      </c>
      <c r="AC38" s="185">
        <v>1.5</v>
      </c>
      <c r="AD38" s="185">
        <v>16</v>
      </c>
      <c r="AE38" s="185">
        <v>282.5</v>
      </c>
      <c r="AF38" s="186">
        <v>0.41025641025641024</v>
      </c>
      <c r="AG38" s="186">
        <v>7.2435897435897436</v>
      </c>
      <c r="AH38" s="185" t="s">
        <v>678</v>
      </c>
      <c r="AI38" s="185"/>
    </row>
    <row r="39" spans="1:35" x14ac:dyDescent="0.25">
      <c r="A39" s="38" t="s">
        <v>182</v>
      </c>
      <c r="B39" s="39" t="s">
        <v>134</v>
      </c>
      <c r="C39" s="39" t="s">
        <v>178</v>
      </c>
      <c r="D39" s="83">
        <v>14</v>
      </c>
      <c r="E39" s="183">
        <v>15.5</v>
      </c>
      <c r="F39" s="183">
        <v>4</v>
      </c>
      <c r="G39" s="183">
        <v>3</v>
      </c>
      <c r="H39" s="183">
        <v>3.5</v>
      </c>
      <c r="I39" s="183">
        <v>20.5</v>
      </c>
      <c r="J39" s="183">
        <v>3.5</v>
      </c>
      <c r="K39" s="183" t="s">
        <v>678</v>
      </c>
      <c r="L39" s="183" t="s">
        <v>678</v>
      </c>
      <c r="M39" s="183" t="s">
        <v>678</v>
      </c>
      <c r="N39" s="183" t="s">
        <v>678</v>
      </c>
      <c r="O39" s="183" t="s">
        <v>678</v>
      </c>
      <c r="P39" s="183" t="s">
        <v>678</v>
      </c>
      <c r="Q39" s="183" t="s">
        <v>678</v>
      </c>
      <c r="R39" s="183" t="s">
        <v>678</v>
      </c>
      <c r="S39" s="183" t="s">
        <v>678</v>
      </c>
      <c r="T39" s="183">
        <v>15.5</v>
      </c>
      <c r="U39" s="183">
        <v>4.5</v>
      </c>
      <c r="V39" s="183" t="s">
        <v>678</v>
      </c>
      <c r="W39" s="183">
        <v>0.5</v>
      </c>
      <c r="X39" s="183" t="s">
        <v>678</v>
      </c>
      <c r="Y39" s="183">
        <v>2</v>
      </c>
      <c r="Z39" s="183">
        <v>0.5</v>
      </c>
      <c r="AA39" s="183">
        <v>0.5</v>
      </c>
      <c r="AB39" s="183">
        <v>0.5</v>
      </c>
      <c r="AC39" s="183">
        <v>2.5</v>
      </c>
      <c r="AD39" s="183">
        <v>14</v>
      </c>
      <c r="AE39" s="183">
        <v>76.5</v>
      </c>
      <c r="AF39" s="184">
        <v>1</v>
      </c>
      <c r="AG39" s="184">
        <v>5.4642857142857144</v>
      </c>
      <c r="AH39" s="183" t="s">
        <v>678</v>
      </c>
      <c r="AI39" s="183"/>
    </row>
    <row r="40" spans="1:35" x14ac:dyDescent="0.25">
      <c r="A40" s="54" t="s">
        <v>182</v>
      </c>
      <c r="B40" s="55" t="s">
        <v>134</v>
      </c>
      <c r="C40" s="55" t="s">
        <v>173</v>
      </c>
      <c r="D40" s="85">
        <v>14</v>
      </c>
      <c r="E40" s="185">
        <v>32.5</v>
      </c>
      <c r="F40" s="185" t="s">
        <v>678</v>
      </c>
      <c r="G40" s="185">
        <v>5</v>
      </c>
      <c r="H40" s="185">
        <v>10.5</v>
      </c>
      <c r="I40" s="185">
        <v>18</v>
      </c>
      <c r="J40" s="185">
        <v>5</v>
      </c>
      <c r="K40" s="185">
        <v>0.5</v>
      </c>
      <c r="L40" s="185" t="s">
        <v>678</v>
      </c>
      <c r="M40" s="185" t="s">
        <v>678</v>
      </c>
      <c r="N40" s="185">
        <v>0.5</v>
      </c>
      <c r="O40" s="185" t="s">
        <v>678</v>
      </c>
      <c r="P40" s="185" t="s">
        <v>678</v>
      </c>
      <c r="Q40" s="185" t="s">
        <v>678</v>
      </c>
      <c r="R40" s="185" t="s">
        <v>678</v>
      </c>
      <c r="S40" s="185">
        <v>1</v>
      </c>
      <c r="T40" s="185">
        <v>22.5</v>
      </c>
      <c r="U40" s="185">
        <v>50</v>
      </c>
      <c r="V40" s="185" t="s">
        <v>678</v>
      </c>
      <c r="W40" s="185" t="s">
        <v>678</v>
      </c>
      <c r="X40" s="185" t="s">
        <v>678</v>
      </c>
      <c r="Y40" s="185" t="s">
        <v>678</v>
      </c>
      <c r="Z40" s="185" t="s">
        <v>678</v>
      </c>
      <c r="AA40" s="185" t="s">
        <v>678</v>
      </c>
      <c r="AB40" s="185">
        <v>0.5</v>
      </c>
      <c r="AC40" s="185">
        <v>1.5</v>
      </c>
      <c r="AD40" s="185">
        <v>12</v>
      </c>
      <c r="AE40" s="185">
        <v>147.5</v>
      </c>
      <c r="AF40" s="186">
        <v>0.8571428571428571</v>
      </c>
      <c r="AG40" s="186">
        <v>10.535714285714286</v>
      </c>
      <c r="AH40" s="185" t="s">
        <v>678</v>
      </c>
      <c r="AI40" s="185"/>
    </row>
    <row r="41" spans="1:35" x14ac:dyDescent="0.25">
      <c r="A41" s="33" t="s">
        <v>502</v>
      </c>
      <c r="B41" s="34" t="s">
        <v>136</v>
      </c>
      <c r="C41" s="34" t="s">
        <v>219</v>
      </c>
      <c r="D41" s="84">
        <v>23</v>
      </c>
      <c r="E41" s="185">
        <v>239.5</v>
      </c>
      <c r="F41" s="185">
        <v>4.5</v>
      </c>
      <c r="G41" s="185">
        <v>7</v>
      </c>
      <c r="H41" s="185">
        <v>61</v>
      </c>
      <c r="I41" s="185">
        <v>6</v>
      </c>
      <c r="J41" s="185">
        <v>5.5</v>
      </c>
      <c r="K41" s="185" t="s">
        <v>678</v>
      </c>
      <c r="L41" s="185" t="s">
        <v>678</v>
      </c>
      <c r="M41" s="185" t="s">
        <v>678</v>
      </c>
      <c r="N41" s="185" t="s">
        <v>678</v>
      </c>
      <c r="O41" s="185" t="s">
        <v>678</v>
      </c>
      <c r="P41" s="185" t="s">
        <v>678</v>
      </c>
      <c r="Q41" s="185" t="s">
        <v>678</v>
      </c>
      <c r="R41" s="185" t="s">
        <v>678</v>
      </c>
      <c r="S41" s="185">
        <v>0.5</v>
      </c>
      <c r="T41" s="185">
        <v>76</v>
      </c>
      <c r="U41" s="185">
        <v>11.5</v>
      </c>
      <c r="V41" s="185" t="s">
        <v>678</v>
      </c>
      <c r="W41" s="185">
        <v>1.5</v>
      </c>
      <c r="X41" s="185" t="s">
        <v>678</v>
      </c>
      <c r="Y41" s="185">
        <v>0.5</v>
      </c>
      <c r="Z41" s="185" t="s">
        <v>678</v>
      </c>
      <c r="AA41" s="185" t="s">
        <v>678</v>
      </c>
      <c r="AB41" s="185" t="s">
        <v>678</v>
      </c>
      <c r="AC41" s="185" t="s">
        <v>678</v>
      </c>
      <c r="AD41" s="185">
        <v>11</v>
      </c>
      <c r="AE41" s="185">
        <v>413.5</v>
      </c>
      <c r="AF41" s="186">
        <v>0.47826086956521741</v>
      </c>
      <c r="AG41" s="186">
        <v>17.978260869565219</v>
      </c>
      <c r="AH41" s="185">
        <v>60</v>
      </c>
      <c r="AI41" s="185">
        <v>25</v>
      </c>
    </row>
    <row r="42" spans="1:35" x14ac:dyDescent="0.25">
      <c r="A42" s="38" t="s">
        <v>502</v>
      </c>
      <c r="B42" s="39" t="s">
        <v>136</v>
      </c>
      <c r="C42" s="39" t="s">
        <v>178</v>
      </c>
      <c r="D42" s="83">
        <v>23</v>
      </c>
      <c r="E42" s="183">
        <v>164.5</v>
      </c>
      <c r="F42" s="183">
        <v>2</v>
      </c>
      <c r="G42" s="183">
        <v>2</v>
      </c>
      <c r="H42" s="183">
        <v>21</v>
      </c>
      <c r="I42" s="183">
        <v>1</v>
      </c>
      <c r="J42" s="183">
        <v>1.5</v>
      </c>
      <c r="K42" s="183" t="s">
        <v>678</v>
      </c>
      <c r="L42" s="183" t="s">
        <v>678</v>
      </c>
      <c r="M42" s="183" t="s">
        <v>678</v>
      </c>
      <c r="N42" s="183" t="s">
        <v>678</v>
      </c>
      <c r="O42" s="183" t="s">
        <v>678</v>
      </c>
      <c r="P42" s="183" t="s">
        <v>678</v>
      </c>
      <c r="Q42" s="183" t="s">
        <v>678</v>
      </c>
      <c r="R42" s="183" t="s">
        <v>678</v>
      </c>
      <c r="S42" s="183">
        <v>1</v>
      </c>
      <c r="T42" s="183">
        <v>96</v>
      </c>
      <c r="U42" s="183">
        <v>7.5</v>
      </c>
      <c r="V42" s="183" t="s">
        <v>678</v>
      </c>
      <c r="W42" s="183">
        <v>2</v>
      </c>
      <c r="X42" s="183">
        <v>6</v>
      </c>
      <c r="Y42" s="183" t="s">
        <v>678</v>
      </c>
      <c r="Z42" s="183" t="s">
        <v>678</v>
      </c>
      <c r="AA42" s="183" t="s">
        <v>678</v>
      </c>
      <c r="AB42" s="183" t="s">
        <v>678</v>
      </c>
      <c r="AC42" s="183" t="s">
        <v>678</v>
      </c>
      <c r="AD42" s="183">
        <v>11</v>
      </c>
      <c r="AE42" s="183">
        <v>304.5</v>
      </c>
      <c r="AF42" s="184">
        <v>0.47826086956521741</v>
      </c>
      <c r="AG42" s="184">
        <v>13.239130434782609</v>
      </c>
      <c r="AH42" s="183">
        <v>35</v>
      </c>
      <c r="AI42" s="183"/>
    </row>
    <row r="43" spans="1:35" x14ac:dyDescent="0.25">
      <c r="A43" s="169" t="s">
        <v>651</v>
      </c>
      <c r="B43" s="169"/>
      <c r="C43" s="169"/>
      <c r="D43" s="180"/>
      <c r="E43" s="163">
        <v>2112.25</v>
      </c>
      <c r="F43" s="164">
        <v>385</v>
      </c>
      <c r="G43" s="164">
        <v>481</v>
      </c>
      <c r="H43" s="164">
        <v>467.25</v>
      </c>
      <c r="I43" s="164">
        <v>120.75</v>
      </c>
      <c r="J43" s="164">
        <v>38.5</v>
      </c>
      <c r="K43" s="164">
        <v>37.5</v>
      </c>
      <c r="L43" s="164">
        <v>25.5</v>
      </c>
      <c r="M43" s="164">
        <v>5.5</v>
      </c>
      <c r="N43" s="164">
        <v>2</v>
      </c>
      <c r="O43" s="164">
        <v>0.5</v>
      </c>
      <c r="P43" s="164">
        <v>1</v>
      </c>
      <c r="Q43" s="164">
        <v>9.5</v>
      </c>
      <c r="R43" s="164">
        <v>26.25</v>
      </c>
      <c r="S43" s="164">
        <v>13</v>
      </c>
      <c r="T43" s="164">
        <v>3772.75</v>
      </c>
      <c r="U43" s="163">
        <v>771.5</v>
      </c>
      <c r="V43" s="163">
        <v>58</v>
      </c>
      <c r="W43" s="164">
        <v>19.75</v>
      </c>
      <c r="X43" s="164">
        <v>14.5</v>
      </c>
      <c r="Y43" s="163">
        <v>13.75</v>
      </c>
      <c r="Z43" s="164">
        <v>9.5</v>
      </c>
      <c r="AA43" s="164">
        <v>4</v>
      </c>
      <c r="AB43" s="164">
        <v>63.25</v>
      </c>
      <c r="AC43" s="163">
        <v>117</v>
      </c>
      <c r="AD43" s="164">
        <v>456</v>
      </c>
      <c r="AE43" s="163">
        <v>8569.5</v>
      </c>
      <c r="AF43" s="163">
        <v>23.247304766844408</v>
      </c>
      <c r="AG43" s="163">
        <v>428.50029316804256</v>
      </c>
      <c r="AH43" s="163"/>
      <c r="AI43" s="163"/>
    </row>
    <row r="44" spans="1:35" x14ac:dyDescent="0.25">
      <c r="A44" s="114" t="s">
        <v>649</v>
      </c>
      <c r="B44" s="114"/>
      <c r="C44" s="114"/>
      <c r="D44" s="181"/>
      <c r="E44" s="112">
        <v>1375.75</v>
      </c>
      <c r="F44" s="112">
        <v>286.5</v>
      </c>
      <c r="G44" s="112">
        <v>394.75</v>
      </c>
      <c r="H44" s="112">
        <v>257</v>
      </c>
      <c r="I44" s="112">
        <v>76.75</v>
      </c>
      <c r="J44" s="112">
        <v>24.5</v>
      </c>
      <c r="K44" s="112">
        <v>13.5</v>
      </c>
      <c r="L44" s="112">
        <v>11.5</v>
      </c>
      <c r="M44" s="112">
        <v>2</v>
      </c>
      <c r="N44" s="112">
        <v>2</v>
      </c>
      <c r="O44" s="112">
        <v>0.5</v>
      </c>
      <c r="P44" s="112">
        <v>1</v>
      </c>
      <c r="Q44" s="112">
        <v>9</v>
      </c>
      <c r="R44" s="112">
        <v>18.5</v>
      </c>
      <c r="S44" s="112">
        <v>4</v>
      </c>
      <c r="T44" s="112">
        <v>2178.5</v>
      </c>
      <c r="U44" s="112">
        <v>413</v>
      </c>
      <c r="V44" s="112">
        <v>53</v>
      </c>
      <c r="W44" s="112">
        <v>6.5</v>
      </c>
      <c r="X44" s="112">
        <v>1.5</v>
      </c>
      <c r="Y44" s="112">
        <v>6.25</v>
      </c>
      <c r="Z44" s="112">
        <v>2.5</v>
      </c>
      <c r="AA44" s="112">
        <v>1.5</v>
      </c>
      <c r="AB44" s="112">
        <v>18</v>
      </c>
      <c r="AC44" s="112">
        <v>86.25</v>
      </c>
      <c r="AD44" s="112">
        <v>232</v>
      </c>
      <c r="AE44" s="112">
        <v>5244.25</v>
      </c>
      <c r="AF44" s="112">
        <v>11.868671005039293</v>
      </c>
      <c r="AG44" s="112">
        <v>268.42081631923065</v>
      </c>
      <c r="AH44" s="163"/>
      <c r="AI44" s="163"/>
    </row>
    <row r="45" spans="1:35" x14ac:dyDescent="0.25">
      <c r="A45" s="111" t="s">
        <v>650</v>
      </c>
      <c r="B45" s="111"/>
      <c r="C45" s="111"/>
      <c r="D45" s="182"/>
      <c r="E45" s="112">
        <v>736.5</v>
      </c>
      <c r="F45" s="112">
        <v>98.5</v>
      </c>
      <c r="G45" s="112">
        <v>86.25</v>
      </c>
      <c r="H45" s="112">
        <v>210.25</v>
      </c>
      <c r="I45" s="112">
        <v>44</v>
      </c>
      <c r="J45" s="112">
        <v>14</v>
      </c>
      <c r="K45" s="112">
        <v>24</v>
      </c>
      <c r="L45" s="112">
        <v>14</v>
      </c>
      <c r="M45" s="112">
        <v>3.5</v>
      </c>
      <c r="N45" s="112">
        <v>0</v>
      </c>
      <c r="O45" s="112">
        <v>0</v>
      </c>
      <c r="P45" s="112">
        <v>0</v>
      </c>
      <c r="Q45" s="112">
        <v>0.5</v>
      </c>
      <c r="R45" s="112">
        <v>7.75</v>
      </c>
      <c r="S45" s="112">
        <v>9</v>
      </c>
      <c r="T45" s="112">
        <v>1594.25</v>
      </c>
      <c r="U45" s="112">
        <v>358.5</v>
      </c>
      <c r="V45" s="112">
        <v>5</v>
      </c>
      <c r="W45" s="112">
        <v>13.25</v>
      </c>
      <c r="X45" s="112">
        <v>13</v>
      </c>
      <c r="Y45" s="112">
        <v>7.5</v>
      </c>
      <c r="Z45" s="112">
        <v>7</v>
      </c>
      <c r="AA45" s="112">
        <v>2.5</v>
      </c>
      <c r="AB45" s="112">
        <v>45.25</v>
      </c>
      <c r="AC45" s="112">
        <v>30.75</v>
      </c>
      <c r="AD45" s="112">
        <v>224</v>
      </c>
      <c r="AE45" s="112">
        <v>3325.25</v>
      </c>
      <c r="AF45" s="112">
        <v>11.378633761805116</v>
      </c>
      <c r="AG45" s="112">
        <v>160.07947684881191</v>
      </c>
      <c r="AH45" s="163"/>
      <c r="AI45" s="16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1"/>
  <sheetViews>
    <sheetView topLeftCell="E1" workbookViewId="0">
      <selection activeCell="G19" sqref="G19"/>
    </sheetView>
  </sheetViews>
  <sheetFormatPr defaultRowHeight="15" x14ac:dyDescent="0.25"/>
  <cols>
    <col min="2" max="2" width="15.7109375" customWidth="1"/>
    <col min="3" max="3" width="14.42578125" customWidth="1"/>
    <col min="4" max="4" width="24.7109375" customWidth="1"/>
    <col min="5" max="5" width="26.5703125" customWidth="1"/>
    <col min="6" max="6" width="27.28515625" customWidth="1"/>
    <col min="7" max="7" width="26.42578125" customWidth="1"/>
    <col min="8" max="8" width="14.85546875" customWidth="1"/>
    <col min="10" max="10" width="18.140625" customWidth="1"/>
    <col min="11" max="11" width="41.140625" customWidth="1"/>
  </cols>
  <sheetData>
    <row r="1" spans="1:12" x14ac:dyDescent="0.25">
      <c r="A1" t="s">
        <v>156</v>
      </c>
      <c r="B1" t="s">
        <v>157</v>
      </c>
      <c r="C1" t="s">
        <v>158</v>
      </c>
      <c r="D1" t="s">
        <v>159</v>
      </c>
      <c r="E1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165</v>
      </c>
      <c r="K1" t="s">
        <v>166</v>
      </c>
      <c r="L1" t="s">
        <v>87</v>
      </c>
    </row>
    <row r="2" spans="1:12" x14ac:dyDescent="0.25">
      <c r="A2">
        <v>1</v>
      </c>
      <c r="B2">
        <v>13</v>
      </c>
      <c r="C2" t="s">
        <v>167</v>
      </c>
      <c r="E2" t="s">
        <v>168</v>
      </c>
      <c r="F2" t="s">
        <v>169</v>
      </c>
      <c r="G2" t="s">
        <v>170</v>
      </c>
      <c r="H2" t="s">
        <v>171</v>
      </c>
      <c r="I2">
        <v>2</v>
      </c>
      <c r="J2" t="s">
        <v>68</v>
      </c>
      <c r="K2" t="s">
        <v>172</v>
      </c>
      <c r="L2" t="s">
        <v>173</v>
      </c>
    </row>
    <row r="3" spans="1:12" x14ac:dyDescent="0.25">
      <c r="A3">
        <v>2</v>
      </c>
      <c r="B3">
        <v>12</v>
      </c>
      <c r="C3" t="s">
        <v>167</v>
      </c>
      <c r="E3" t="s">
        <v>168</v>
      </c>
      <c r="F3" t="s">
        <v>174</v>
      </c>
      <c r="G3" t="s">
        <v>170</v>
      </c>
      <c r="H3" t="s">
        <v>171</v>
      </c>
      <c r="I3">
        <v>1</v>
      </c>
      <c r="J3" t="s">
        <v>67</v>
      </c>
      <c r="K3" t="s">
        <v>175</v>
      </c>
      <c r="L3" t="s">
        <v>173</v>
      </c>
    </row>
    <row r="4" spans="1:12" x14ac:dyDescent="0.25">
      <c r="A4">
        <v>3</v>
      </c>
      <c r="B4">
        <v>11</v>
      </c>
      <c r="C4" t="s">
        <v>167</v>
      </c>
      <c r="E4" t="s">
        <v>168</v>
      </c>
      <c r="F4" t="s">
        <v>176</v>
      </c>
      <c r="G4" t="s">
        <v>170</v>
      </c>
      <c r="H4" t="s">
        <v>171</v>
      </c>
      <c r="I4">
        <v>3</v>
      </c>
      <c r="J4" t="s">
        <v>69</v>
      </c>
      <c r="K4" t="s">
        <v>177</v>
      </c>
      <c r="L4" t="s">
        <v>178</v>
      </c>
    </row>
    <row r="5" spans="1:12" x14ac:dyDescent="0.25">
      <c r="A5">
        <v>4</v>
      </c>
      <c r="B5">
        <v>14</v>
      </c>
      <c r="C5" t="s">
        <v>167</v>
      </c>
      <c r="E5" t="s">
        <v>168</v>
      </c>
      <c r="F5" t="s">
        <v>179</v>
      </c>
      <c r="G5" t="s">
        <v>170</v>
      </c>
      <c r="H5" t="s">
        <v>171</v>
      </c>
      <c r="I5">
        <v>4</v>
      </c>
      <c r="J5" t="s">
        <v>70</v>
      </c>
      <c r="K5" t="s">
        <v>180</v>
      </c>
      <c r="L5" t="s">
        <v>178</v>
      </c>
    </row>
    <row r="6" spans="1:12" x14ac:dyDescent="0.25">
      <c r="A6">
        <v>5</v>
      </c>
      <c r="B6">
        <v>5</v>
      </c>
      <c r="C6" t="s">
        <v>167</v>
      </c>
      <c r="E6" t="s">
        <v>168</v>
      </c>
      <c r="G6" t="s">
        <v>181</v>
      </c>
      <c r="H6" t="s">
        <v>182</v>
      </c>
      <c r="I6">
        <v>1</v>
      </c>
      <c r="J6" t="s">
        <v>0</v>
      </c>
      <c r="K6" t="s">
        <v>183</v>
      </c>
      <c r="L6" t="s">
        <v>178</v>
      </c>
    </row>
    <row r="7" spans="1:12" x14ac:dyDescent="0.25">
      <c r="A7">
        <v>6</v>
      </c>
      <c r="B7">
        <v>6</v>
      </c>
      <c r="C7" t="s">
        <v>167</v>
      </c>
      <c r="E7" t="s">
        <v>168</v>
      </c>
      <c r="F7" t="s">
        <v>184</v>
      </c>
      <c r="G7" t="s">
        <v>181</v>
      </c>
      <c r="H7" t="s">
        <v>182</v>
      </c>
      <c r="I7">
        <v>2</v>
      </c>
      <c r="J7" t="s">
        <v>1</v>
      </c>
      <c r="K7" t="s">
        <v>185</v>
      </c>
      <c r="L7" t="s">
        <v>173</v>
      </c>
    </row>
    <row r="8" spans="1:12" x14ac:dyDescent="0.25">
      <c r="A8">
        <v>7</v>
      </c>
      <c r="B8">
        <v>8</v>
      </c>
      <c r="C8" t="s">
        <v>167</v>
      </c>
      <c r="E8" t="s">
        <v>168</v>
      </c>
      <c r="F8" t="s">
        <v>186</v>
      </c>
      <c r="G8" t="s">
        <v>181</v>
      </c>
      <c r="H8" t="s">
        <v>182</v>
      </c>
      <c r="I8">
        <v>4</v>
      </c>
      <c r="J8" t="s">
        <v>3</v>
      </c>
      <c r="K8" t="s">
        <v>187</v>
      </c>
      <c r="L8" t="s">
        <v>178</v>
      </c>
    </row>
    <row r="9" spans="1:12" x14ac:dyDescent="0.25">
      <c r="A9">
        <v>8</v>
      </c>
      <c r="B9">
        <v>7</v>
      </c>
      <c r="C9" t="s">
        <v>167</v>
      </c>
      <c r="E9" t="s">
        <v>168</v>
      </c>
      <c r="G9" t="s">
        <v>181</v>
      </c>
      <c r="H9" t="s">
        <v>182</v>
      </c>
      <c r="I9">
        <v>3</v>
      </c>
      <c r="J9" t="s">
        <v>2</v>
      </c>
      <c r="K9" t="s">
        <v>188</v>
      </c>
      <c r="L9" t="s">
        <v>173</v>
      </c>
    </row>
    <row r="10" spans="1:12" x14ac:dyDescent="0.25">
      <c r="A10">
        <v>9</v>
      </c>
      <c r="B10">
        <v>9</v>
      </c>
      <c r="C10" t="s">
        <v>167</v>
      </c>
      <c r="E10" t="s">
        <v>168</v>
      </c>
      <c r="F10" t="s">
        <v>189</v>
      </c>
      <c r="G10" t="s">
        <v>190</v>
      </c>
      <c r="H10" t="s">
        <v>191</v>
      </c>
      <c r="I10">
        <v>1</v>
      </c>
      <c r="J10" t="s">
        <v>192</v>
      </c>
      <c r="K10" t="s">
        <v>193</v>
      </c>
      <c r="L10" t="s">
        <v>173</v>
      </c>
    </row>
    <row r="11" spans="1:12" x14ac:dyDescent="0.25">
      <c r="A11">
        <v>10</v>
      </c>
      <c r="B11">
        <v>10</v>
      </c>
      <c r="C11" t="s">
        <v>167</v>
      </c>
      <c r="E11" t="s">
        <v>168</v>
      </c>
      <c r="F11" t="s">
        <v>194</v>
      </c>
      <c r="G11" t="s">
        <v>190</v>
      </c>
      <c r="H11" t="s">
        <v>191</v>
      </c>
      <c r="I11">
        <v>2</v>
      </c>
      <c r="J11" t="s">
        <v>195</v>
      </c>
      <c r="K11" t="s">
        <v>196</v>
      </c>
      <c r="L11" t="s">
        <v>173</v>
      </c>
    </row>
    <row r="12" spans="1:12" x14ac:dyDescent="0.25">
      <c r="A12">
        <v>11</v>
      </c>
      <c r="B12">
        <v>43</v>
      </c>
      <c r="C12" t="s">
        <v>167</v>
      </c>
      <c r="E12" t="s">
        <v>168</v>
      </c>
      <c r="F12" t="s">
        <v>197</v>
      </c>
      <c r="G12" t="s">
        <v>198</v>
      </c>
      <c r="H12" t="s">
        <v>199</v>
      </c>
      <c r="I12">
        <v>5</v>
      </c>
      <c r="J12" t="s">
        <v>200</v>
      </c>
      <c r="K12" t="s">
        <v>201</v>
      </c>
      <c r="L12" t="s">
        <v>173</v>
      </c>
    </row>
    <row r="13" spans="1:12" x14ac:dyDescent="0.25">
      <c r="A13">
        <v>12</v>
      </c>
      <c r="B13">
        <v>42</v>
      </c>
      <c r="C13" t="s">
        <v>167</v>
      </c>
      <c r="E13" t="s">
        <v>168</v>
      </c>
      <c r="F13" t="s">
        <v>202</v>
      </c>
      <c r="G13" t="s">
        <v>198</v>
      </c>
      <c r="H13" t="s">
        <v>199</v>
      </c>
      <c r="I13">
        <v>7</v>
      </c>
      <c r="J13" t="s">
        <v>203</v>
      </c>
      <c r="K13" t="s">
        <v>204</v>
      </c>
      <c r="L13" t="s">
        <v>173</v>
      </c>
    </row>
    <row r="14" spans="1:12" x14ac:dyDescent="0.25">
      <c r="A14">
        <v>13</v>
      </c>
      <c r="B14">
        <v>41</v>
      </c>
      <c r="C14" t="s">
        <v>167</v>
      </c>
      <c r="E14" t="s">
        <v>168</v>
      </c>
      <c r="G14" t="s">
        <v>198</v>
      </c>
      <c r="H14" t="s">
        <v>199</v>
      </c>
      <c r="I14">
        <v>9</v>
      </c>
      <c r="J14" t="s">
        <v>205</v>
      </c>
      <c r="K14" t="s">
        <v>206</v>
      </c>
      <c r="L14" t="s">
        <v>173</v>
      </c>
    </row>
    <row r="15" spans="1:12" x14ac:dyDescent="0.25">
      <c r="A15">
        <v>14</v>
      </c>
      <c r="B15">
        <v>40</v>
      </c>
      <c r="C15" t="s">
        <v>167</v>
      </c>
      <c r="E15" t="s">
        <v>168</v>
      </c>
      <c r="G15" t="s">
        <v>198</v>
      </c>
      <c r="H15" t="s">
        <v>199</v>
      </c>
      <c r="I15">
        <v>6</v>
      </c>
      <c r="J15" t="s">
        <v>207</v>
      </c>
      <c r="K15" t="s">
        <v>208</v>
      </c>
      <c r="L15" t="s">
        <v>173</v>
      </c>
    </row>
    <row r="16" spans="1:12" x14ac:dyDescent="0.25">
      <c r="A16">
        <v>15</v>
      </c>
      <c r="B16">
        <v>39</v>
      </c>
      <c r="C16" t="s">
        <v>167</v>
      </c>
      <c r="E16" t="s">
        <v>168</v>
      </c>
      <c r="G16" t="s">
        <v>198</v>
      </c>
      <c r="H16" t="s">
        <v>199</v>
      </c>
      <c r="I16">
        <v>8</v>
      </c>
      <c r="J16" t="s">
        <v>209</v>
      </c>
      <c r="K16" t="s">
        <v>210</v>
      </c>
      <c r="L16" t="s">
        <v>173</v>
      </c>
    </row>
    <row r="17" spans="1:12" x14ac:dyDescent="0.25">
      <c r="A17">
        <v>16</v>
      </c>
      <c r="B17">
        <v>38</v>
      </c>
      <c r="C17" t="s">
        <v>167</v>
      </c>
      <c r="E17" t="s">
        <v>168</v>
      </c>
      <c r="G17" t="s">
        <v>198</v>
      </c>
      <c r="H17" t="s">
        <v>199</v>
      </c>
      <c r="I17">
        <v>10</v>
      </c>
      <c r="J17" t="s">
        <v>211</v>
      </c>
      <c r="K17" t="s">
        <v>212</v>
      </c>
      <c r="L17" t="s">
        <v>173</v>
      </c>
    </row>
    <row r="18" spans="1:12" x14ac:dyDescent="0.25">
      <c r="A18">
        <v>17</v>
      </c>
      <c r="B18">
        <v>44</v>
      </c>
      <c r="C18" t="s">
        <v>167</v>
      </c>
      <c r="E18" t="s">
        <v>168</v>
      </c>
      <c r="F18" t="s">
        <v>213</v>
      </c>
      <c r="G18" t="s">
        <v>198</v>
      </c>
      <c r="H18" t="s">
        <v>199</v>
      </c>
      <c r="I18">
        <v>1</v>
      </c>
      <c r="J18" t="s">
        <v>214</v>
      </c>
      <c r="K18" t="s">
        <v>215</v>
      </c>
      <c r="L18" t="s">
        <v>173</v>
      </c>
    </row>
    <row r="19" spans="1:12" x14ac:dyDescent="0.25">
      <c r="A19">
        <v>18</v>
      </c>
      <c r="B19">
        <v>45</v>
      </c>
      <c r="C19" t="s">
        <v>167</v>
      </c>
      <c r="E19" t="s">
        <v>168</v>
      </c>
      <c r="F19" t="s">
        <v>216</v>
      </c>
      <c r="G19" t="s">
        <v>198</v>
      </c>
      <c r="H19" t="s">
        <v>199</v>
      </c>
      <c r="I19">
        <v>3</v>
      </c>
      <c r="J19" t="s">
        <v>217</v>
      </c>
      <c r="K19" t="s">
        <v>218</v>
      </c>
      <c r="L19" t="s">
        <v>219</v>
      </c>
    </row>
    <row r="20" spans="1:12" x14ac:dyDescent="0.25">
      <c r="A20">
        <v>19</v>
      </c>
      <c r="B20">
        <v>46</v>
      </c>
      <c r="C20" t="s">
        <v>167</v>
      </c>
      <c r="E20" t="s">
        <v>168</v>
      </c>
      <c r="F20" t="s">
        <v>220</v>
      </c>
      <c r="G20" t="s">
        <v>198</v>
      </c>
      <c r="H20" t="s">
        <v>199</v>
      </c>
      <c r="I20">
        <v>2</v>
      </c>
      <c r="J20" t="s">
        <v>221</v>
      </c>
      <c r="K20" t="s">
        <v>222</v>
      </c>
      <c r="L20" t="s">
        <v>178</v>
      </c>
    </row>
    <row r="21" spans="1:12" x14ac:dyDescent="0.25">
      <c r="A21">
        <v>20</v>
      </c>
      <c r="B21">
        <v>37</v>
      </c>
      <c r="C21" t="s">
        <v>167</v>
      </c>
      <c r="E21" t="s">
        <v>168</v>
      </c>
      <c r="G21" t="s">
        <v>198</v>
      </c>
      <c r="H21" t="s">
        <v>199</v>
      </c>
      <c r="I21">
        <v>4</v>
      </c>
      <c r="J21" t="s">
        <v>223</v>
      </c>
      <c r="K21" t="s">
        <v>224</v>
      </c>
      <c r="L21" t="s">
        <v>219</v>
      </c>
    </row>
    <row r="22" spans="1:12" x14ac:dyDescent="0.25">
      <c r="A22">
        <v>21</v>
      </c>
      <c r="B22">
        <v>31</v>
      </c>
      <c r="C22" t="s">
        <v>167</v>
      </c>
      <c r="E22" t="s">
        <v>168</v>
      </c>
      <c r="F22" t="s">
        <v>225</v>
      </c>
      <c r="G22" t="s">
        <v>226</v>
      </c>
      <c r="H22" t="s">
        <v>227</v>
      </c>
      <c r="I22">
        <v>1</v>
      </c>
      <c r="J22" t="s">
        <v>228</v>
      </c>
      <c r="K22" t="s">
        <v>229</v>
      </c>
      <c r="L22" t="s">
        <v>173</v>
      </c>
    </row>
    <row r="23" spans="1:12" x14ac:dyDescent="0.25">
      <c r="A23">
        <v>22</v>
      </c>
      <c r="B23">
        <v>32</v>
      </c>
      <c r="C23" t="s">
        <v>167</v>
      </c>
      <c r="E23" t="s">
        <v>168</v>
      </c>
      <c r="F23" t="s">
        <v>230</v>
      </c>
      <c r="G23" t="s">
        <v>226</v>
      </c>
      <c r="H23" t="s">
        <v>227</v>
      </c>
      <c r="I23">
        <v>2</v>
      </c>
      <c r="J23" t="s">
        <v>231</v>
      </c>
      <c r="K23" t="s">
        <v>232</v>
      </c>
      <c r="L23" t="s">
        <v>173</v>
      </c>
    </row>
    <row r="24" spans="1:12" x14ac:dyDescent="0.25">
      <c r="A24">
        <v>23</v>
      </c>
      <c r="E24" t="s">
        <v>168</v>
      </c>
      <c r="G24" t="s">
        <v>233</v>
      </c>
      <c r="H24" t="s">
        <v>234</v>
      </c>
      <c r="I24">
        <v>5</v>
      </c>
      <c r="J24" t="s">
        <v>83</v>
      </c>
      <c r="K24" t="s">
        <v>235</v>
      </c>
      <c r="L24" t="s">
        <v>219</v>
      </c>
    </row>
    <row r="25" spans="1:12" x14ac:dyDescent="0.25">
      <c r="A25">
        <v>24</v>
      </c>
      <c r="B25">
        <v>26</v>
      </c>
      <c r="C25" t="s">
        <v>167</v>
      </c>
      <c r="E25" t="s">
        <v>168</v>
      </c>
      <c r="F25" t="s">
        <v>236</v>
      </c>
      <c r="G25" t="s">
        <v>233</v>
      </c>
      <c r="H25" t="s">
        <v>234</v>
      </c>
      <c r="I25">
        <v>7</v>
      </c>
      <c r="J25" t="s">
        <v>85</v>
      </c>
      <c r="K25" t="s">
        <v>237</v>
      </c>
      <c r="L25" t="s">
        <v>178</v>
      </c>
    </row>
    <row r="26" spans="1:12" x14ac:dyDescent="0.25">
      <c r="A26">
        <v>25</v>
      </c>
      <c r="B26">
        <v>24</v>
      </c>
      <c r="C26" t="s">
        <v>167</v>
      </c>
      <c r="E26" t="s">
        <v>168</v>
      </c>
      <c r="F26" t="s">
        <v>238</v>
      </c>
      <c r="G26" t="s">
        <v>233</v>
      </c>
      <c r="H26" t="s">
        <v>234</v>
      </c>
      <c r="I26">
        <v>6</v>
      </c>
      <c r="J26" t="s">
        <v>84</v>
      </c>
      <c r="K26" t="s">
        <v>239</v>
      </c>
      <c r="L26" t="s">
        <v>219</v>
      </c>
    </row>
    <row r="27" spans="1:12" x14ac:dyDescent="0.25">
      <c r="A27">
        <v>26</v>
      </c>
      <c r="B27">
        <v>23</v>
      </c>
      <c r="C27" t="s">
        <v>167</v>
      </c>
      <c r="E27" t="s">
        <v>168</v>
      </c>
      <c r="G27" t="s">
        <v>233</v>
      </c>
      <c r="H27" t="s">
        <v>234</v>
      </c>
      <c r="I27">
        <v>8</v>
      </c>
      <c r="J27" t="s">
        <v>86</v>
      </c>
      <c r="K27" t="s">
        <v>240</v>
      </c>
      <c r="L27" t="s">
        <v>178</v>
      </c>
    </row>
    <row r="28" spans="1:12" x14ac:dyDescent="0.25">
      <c r="A28">
        <v>27</v>
      </c>
      <c r="B28">
        <v>29</v>
      </c>
      <c r="C28" t="s">
        <v>167</v>
      </c>
      <c r="E28" t="s">
        <v>168</v>
      </c>
      <c r="F28" t="s">
        <v>241</v>
      </c>
      <c r="G28" t="s">
        <v>233</v>
      </c>
      <c r="H28" t="s">
        <v>234</v>
      </c>
      <c r="I28">
        <v>2</v>
      </c>
      <c r="J28" t="s">
        <v>80</v>
      </c>
      <c r="K28" t="s">
        <v>242</v>
      </c>
      <c r="L28" t="s">
        <v>219</v>
      </c>
    </row>
    <row r="29" spans="1:12" x14ac:dyDescent="0.25">
      <c r="A29">
        <v>28</v>
      </c>
      <c r="B29">
        <v>30</v>
      </c>
      <c r="C29" t="s">
        <v>167</v>
      </c>
      <c r="E29" t="s">
        <v>168</v>
      </c>
      <c r="F29" t="s">
        <v>243</v>
      </c>
      <c r="G29" t="s">
        <v>233</v>
      </c>
      <c r="H29" t="s">
        <v>234</v>
      </c>
      <c r="I29">
        <v>4</v>
      </c>
      <c r="J29" t="s">
        <v>82</v>
      </c>
      <c r="K29" t="s">
        <v>244</v>
      </c>
      <c r="L29" t="s">
        <v>178</v>
      </c>
    </row>
    <row r="30" spans="1:12" x14ac:dyDescent="0.25">
      <c r="A30">
        <v>29</v>
      </c>
      <c r="B30">
        <v>28</v>
      </c>
      <c r="C30" t="s">
        <v>167</v>
      </c>
      <c r="E30" t="s">
        <v>168</v>
      </c>
      <c r="F30" t="s">
        <v>245</v>
      </c>
      <c r="G30" t="s">
        <v>233</v>
      </c>
      <c r="H30" t="s">
        <v>234</v>
      </c>
      <c r="I30">
        <v>1</v>
      </c>
      <c r="J30" t="s">
        <v>75</v>
      </c>
      <c r="K30" t="s">
        <v>246</v>
      </c>
      <c r="L30" t="s">
        <v>219</v>
      </c>
    </row>
    <row r="31" spans="1:12" x14ac:dyDescent="0.25">
      <c r="A31">
        <v>30</v>
      </c>
      <c r="B31">
        <v>26</v>
      </c>
      <c r="C31" t="s">
        <v>167</v>
      </c>
      <c r="E31" t="s">
        <v>168</v>
      </c>
      <c r="F31" t="s">
        <v>247</v>
      </c>
      <c r="G31" t="s">
        <v>233</v>
      </c>
      <c r="H31" t="s">
        <v>234</v>
      </c>
      <c r="I31">
        <v>3</v>
      </c>
      <c r="J31" t="s">
        <v>81</v>
      </c>
      <c r="K31" t="s">
        <v>248</v>
      </c>
      <c r="L31" t="s">
        <v>178</v>
      </c>
    </row>
    <row r="32" spans="1:12" x14ac:dyDescent="0.25">
      <c r="A32">
        <v>31</v>
      </c>
      <c r="B32">
        <v>21</v>
      </c>
      <c r="C32" t="s">
        <v>249</v>
      </c>
      <c r="E32" t="s">
        <v>168</v>
      </c>
      <c r="F32" t="s">
        <v>250</v>
      </c>
      <c r="G32" t="s">
        <v>251</v>
      </c>
      <c r="H32" t="s">
        <v>155</v>
      </c>
      <c r="I32">
        <v>1</v>
      </c>
      <c r="J32" t="s">
        <v>27</v>
      </c>
      <c r="K32" t="s">
        <v>252</v>
      </c>
      <c r="L32" t="s">
        <v>178</v>
      </c>
    </row>
    <row r="33" spans="1:12" x14ac:dyDescent="0.25">
      <c r="A33">
        <v>32</v>
      </c>
      <c r="B33">
        <v>22</v>
      </c>
      <c r="C33" t="s">
        <v>167</v>
      </c>
      <c r="E33" t="s">
        <v>168</v>
      </c>
      <c r="F33" t="s">
        <v>253</v>
      </c>
      <c r="G33" t="s">
        <v>251</v>
      </c>
      <c r="H33" t="s">
        <v>155</v>
      </c>
      <c r="I33">
        <v>2</v>
      </c>
      <c r="J33" t="s">
        <v>28</v>
      </c>
      <c r="K33" t="s">
        <v>254</v>
      </c>
      <c r="L33" t="s">
        <v>178</v>
      </c>
    </row>
    <row r="34" spans="1:12" x14ac:dyDescent="0.25">
      <c r="A34">
        <v>33</v>
      </c>
      <c r="B34">
        <v>19</v>
      </c>
      <c r="C34" t="s">
        <v>167</v>
      </c>
      <c r="E34" t="s">
        <v>168</v>
      </c>
      <c r="F34" t="s">
        <v>255</v>
      </c>
      <c r="G34" t="s">
        <v>251</v>
      </c>
      <c r="H34" t="s">
        <v>155</v>
      </c>
      <c r="I34">
        <v>4</v>
      </c>
      <c r="J34" t="s">
        <v>30</v>
      </c>
      <c r="K34" t="s">
        <v>256</v>
      </c>
      <c r="L34" t="s">
        <v>219</v>
      </c>
    </row>
    <row r="35" spans="1:12" x14ac:dyDescent="0.25">
      <c r="A35">
        <v>34</v>
      </c>
      <c r="B35">
        <v>20</v>
      </c>
      <c r="C35" t="s">
        <v>167</v>
      </c>
      <c r="E35" t="s">
        <v>168</v>
      </c>
      <c r="F35" t="s">
        <v>257</v>
      </c>
      <c r="G35" t="s">
        <v>251</v>
      </c>
      <c r="H35" t="s">
        <v>155</v>
      </c>
      <c r="I35">
        <v>3</v>
      </c>
      <c r="J35" t="s">
        <v>29</v>
      </c>
      <c r="K35" t="s">
        <v>258</v>
      </c>
      <c r="L35" t="s">
        <v>219</v>
      </c>
    </row>
    <row r="36" spans="1:12" x14ac:dyDescent="0.25">
      <c r="A36">
        <v>35</v>
      </c>
      <c r="D36" t="s">
        <v>259</v>
      </c>
      <c r="E36" t="s">
        <v>168</v>
      </c>
      <c r="G36" t="s">
        <v>260</v>
      </c>
      <c r="H36" t="s">
        <v>261</v>
      </c>
      <c r="I36">
        <v>1</v>
      </c>
      <c r="J36" t="s">
        <v>262</v>
      </c>
      <c r="K36" t="s">
        <v>263</v>
      </c>
      <c r="L36" t="s">
        <v>178</v>
      </c>
    </row>
    <row r="37" spans="1:12" x14ac:dyDescent="0.25">
      <c r="A37">
        <v>36</v>
      </c>
      <c r="D37" t="s">
        <v>264</v>
      </c>
      <c r="E37" t="s">
        <v>168</v>
      </c>
      <c r="G37" t="s">
        <v>260</v>
      </c>
      <c r="H37" t="s">
        <v>261</v>
      </c>
      <c r="I37">
        <v>4</v>
      </c>
      <c r="J37" t="s">
        <v>265</v>
      </c>
      <c r="K37" t="s">
        <v>266</v>
      </c>
      <c r="L37" t="s">
        <v>173</v>
      </c>
    </row>
    <row r="38" spans="1:12" x14ac:dyDescent="0.25">
      <c r="A38">
        <v>37</v>
      </c>
      <c r="D38" t="s">
        <v>267</v>
      </c>
      <c r="E38" t="s">
        <v>168</v>
      </c>
      <c r="G38" t="s">
        <v>268</v>
      </c>
      <c r="H38" t="s">
        <v>269</v>
      </c>
      <c r="I38">
        <v>1</v>
      </c>
      <c r="J38" t="s">
        <v>4</v>
      </c>
      <c r="K38" t="s">
        <v>270</v>
      </c>
      <c r="L38" t="s">
        <v>178</v>
      </c>
    </row>
    <row r="39" spans="1:12" x14ac:dyDescent="0.25">
      <c r="A39">
        <v>38</v>
      </c>
      <c r="D39" t="s">
        <v>271</v>
      </c>
      <c r="E39" t="s">
        <v>168</v>
      </c>
      <c r="G39" t="s">
        <v>268</v>
      </c>
      <c r="H39" t="s">
        <v>269</v>
      </c>
      <c r="I39">
        <v>2</v>
      </c>
      <c r="J39" t="s">
        <v>118</v>
      </c>
      <c r="K39" t="s">
        <v>272</v>
      </c>
      <c r="L39" t="s">
        <v>178</v>
      </c>
    </row>
    <row r="40" spans="1:12" x14ac:dyDescent="0.25">
      <c r="A40">
        <v>39</v>
      </c>
      <c r="D40" t="s">
        <v>273</v>
      </c>
      <c r="E40" t="s">
        <v>168</v>
      </c>
      <c r="G40" t="s">
        <v>268</v>
      </c>
      <c r="H40" t="s">
        <v>269</v>
      </c>
      <c r="I40">
        <v>4</v>
      </c>
      <c r="J40" t="s">
        <v>120</v>
      </c>
      <c r="K40" t="s">
        <v>274</v>
      </c>
      <c r="L40" t="s">
        <v>173</v>
      </c>
    </row>
    <row r="41" spans="1:12" x14ac:dyDescent="0.25">
      <c r="A41">
        <v>40</v>
      </c>
      <c r="D41" t="s">
        <v>275</v>
      </c>
      <c r="E41" t="s">
        <v>168</v>
      </c>
      <c r="G41" t="s">
        <v>268</v>
      </c>
      <c r="H41" t="s">
        <v>269</v>
      </c>
      <c r="I41">
        <v>3</v>
      </c>
      <c r="J41" t="s">
        <v>119</v>
      </c>
      <c r="K41" t="s">
        <v>276</v>
      </c>
      <c r="L41" t="s">
        <v>173</v>
      </c>
    </row>
    <row r="42" spans="1:12" x14ac:dyDescent="0.25">
      <c r="A42">
        <v>41</v>
      </c>
      <c r="D42" t="s">
        <v>277</v>
      </c>
      <c r="E42" t="s">
        <v>168</v>
      </c>
      <c r="G42" t="s">
        <v>260</v>
      </c>
      <c r="H42" t="s">
        <v>261</v>
      </c>
      <c r="I42">
        <v>3</v>
      </c>
      <c r="J42" t="s">
        <v>278</v>
      </c>
      <c r="K42" t="s">
        <v>279</v>
      </c>
      <c r="L42" t="s">
        <v>173</v>
      </c>
    </row>
    <row r="43" spans="1:12" x14ac:dyDescent="0.25">
      <c r="A43">
        <v>42</v>
      </c>
      <c r="D43" t="s">
        <v>280</v>
      </c>
      <c r="E43" t="s">
        <v>168</v>
      </c>
      <c r="G43" t="s">
        <v>260</v>
      </c>
      <c r="H43" t="s">
        <v>261</v>
      </c>
      <c r="I43">
        <v>2</v>
      </c>
      <c r="J43" t="s">
        <v>281</v>
      </c>
      <c r="K43" t="s">
        <v>282</v>
      </c>
      <c r="L43" t="s">
        <v>178</v>
      </c>
    </row>
    <row r="44" spans="1:12" x14ac:dyDescent="0.25">
      <c r="A44">
        <v>43</v>
      </c>
      <c r="D44" t="s">
        <v>283</v>
      </c>
      <c r="E44" t="s">
        <v>168</v>
      </c>
      <c r="G44" t="s">
        <v>284</v>
      </c>
      <c r="H44" t="s">
        <v>285</v>
      </c>
      <c r="I44">
        <v>1</v>
      </c>
      <c r="J44" t="s">
        <v>286</v>
      </c>
      <c r="K44" t="s">
        <v>287</v>
      </c>
      <c r="L44" t="s">
        <v>219</v>
      </c>
    </row>
    <row r="45" spans="1:12" x14ac:dyDescent="0.25">
      <c r="A45">
        <v>44</v>
      </c>
      <c r="D45" t="s">
        <v>288</v>
      </c>
      <c r="E45" t="s">
        <v>168</v>
      </c>
      <c r="G45" t="s">
        <v>284</v>
      </c>
      <c r="H45" t="s">
        <v>285</v>
      </c>
      <c r="I45">
        <v>2</v>
      </c>
      <c r="J45" t="s">
        <v>289</v>
      </c>
      <c r="K45" t="s">
        <v>290</v>
      </c>
      <c r="L45" t="s">
        <v>178</v>
      </c>
    </row>
    <row r="46" spans="1:12" x14ac:dyDescent="0.25">
      <c r="A46">
        <v>45</v>
      </c>
      <c r="D46" t="s">
        <v>291</v>
      </c>
      <c r="E46" t="s">
        <v>168</v>
      </c>
      <c r="G46" t="s">
        <v>292</v>
      </c>
      <c r="H46" t="s">
        <v>293</v>
      </c>
      <c r="I46">
        <v>2</v>
      </c>
      <c r="J46" t="s">
        <v>41</v>
      </c>
      <c r="K46" t="s">
        <v>294</v>
      </c>
      <c r="L46" t="s">
        <v>178</v>
      </c>
    </row>
    <row r="47" spans="1:12" x14ac:dyDescent="0.25">
      <c r="A47">
        <v>46</v>
      </c>
      <c r="D47" t="s">
        <v>295</v>
      </c>
      <c r="E47" t="s">
        <v>168</v>
      </c>
      <c r="G47" t="s">
        <v>292</v>
      </c>
      <c r="H47" t="s">
        <v>293</v>
      </c>
      <c r="I47">
        <v>1</v>
      </c>
      <c r="J47" t="s">
        <v>40</v>
      </c>
      <c r="K47" t="s">
        <v>296</v>
      </c>
      <c r="L47" t="s">
        <v>178</v>
      </c>
    </row>
    <row r="48" spans="1:12" x14ac:dyDescent="0.25">
      <c r="A48">
        <v>47</v>
      </c>
      <c r="D48" t="s">
        <v>297</v>
      </c>
      <c r="E48" t="s">
        <v>168</v>
      </c>
      <c r="G48" t="s">
        <v>292</v>
      </c>
      <c r="H48" t="s">
        <v>293</v>
      </c>
      <c r="I48">
        <v>3</v>
      </c>
      <c r="J48" t="s">
        <v>42</v>
      </c>
      <c r="K48" t="s">
        <v>298</v>
      </c>
      <c r="L48" t="s">
        <v>173</v>
      </c>
    </row>
    <row r="49" spans="1:12" x14ac:dyDescent="0.25">
      <c r="A49">
        <v>48</v>
      </c>
      <c r="D49" t="s">
        <v>299</v>
      </c>
      <c r="E49" t="s">
        <v>168</v>
      </c>
      <c r="G49" t="s">
        <v>292</v>
      </c>
      <c r="H49" t="s">
        <v>293</v>
      </c>
      <c r="I49">
        <v>4</v>
      </c>
      <c r="J49" t="s">
        <v>43</v>
      </c>
      <c r="K49" t="s">
        <v>300</v>
      </c>
      <c r="L49" t="s">
        <v>173</v>
      </c>
    </row>
    <row r="50" spans="1:12" x14ac:dyDescent="0.25">
      <c r="A50">
        <v>49</v>
      </c>
      <c r="D50" t="s">
        <v>301</v>
      </c>
      <c r="E50" t="s">
        <v>168</v>
      </c>
      <c r="G50" t="s">
        <v>292</v>
      </c>
      <c r="H50" t="s">
        <v>293</v>
      </c>
      <c r="I50">
        <v>2</v>
      </c>
      <c r="J50" t="s">
        <v>41</v>
      </c>
      <c r="K50" t="s">
        <v>302</v>
      </c>
      <c r="L50" t="s">
        <v>173</v>
      </c>
    </row>
    <row r="51" spans="1:12" x14ac:dyDescent="0.25">
      <c r="A51">
        <v>50</v>
      </c>
      <c r="D51" t="s">
        <v>303</v>
      </c>
      <c r="E51" t="s">
        <v>168</v>
      </c>
      <c r="G51" t="s">
        <v>292</v>
      </c>
      <c r="H51" t="s">
        <v>293</v>
      </c>
      <c r="I51">
        <v>1</v>
      </c>
      <c r="J51" t="s">
        <v>40</v>
      </c>
      <c r="K51" t="s">
        <v>304</v>
      </c>
      <c r="L51" t="s">
        <v>173</v>
      </c>
    </row>
    <row r="52" spans="1:12" x14ac:dyDescent="0.25">
      <c r="A52">
        <v>51</v>
      </c>
      <c r="D52" t="s">
        <v>305</v>
      </c>
      <c r="E52" t="s">
        <v>168</v>
      </c>
      <c r="G52" t="s">
        <v>306</v>
      </c>
      <c r="H52" t="s">
        <v>307</v>
      </c>
      <c r="I52">
        <v>4</v>
      </c>
      <c r="J52" t="s">
        <v>308</v>
      </c>
      <c r="K52" t="s">
        <v>309</v>
      </c>
      <c r="L52" t="s">
        <v>219</v>
      </c>
    </row>
    <row r="53" spans="1:12" x14ac:dyDescent="0.25">
      <c r="A53">
        <v>52</v>
      </c>
      <c r="D53" t="s">
        <v>310</v>
      </c>
      <c r="E53" t="s">
        <v>168</v>
      </c>
      <c r="G53" t="s">
        <v>306</v>
      </c>
      <c r="H53" t="s">
        <v>307</v>
      </c>
      <c r="I53">
        <v>3</v>
      </c>
      <c r="J53" t="s">
        <v>311</v>
      </c>
      <c r="K53" t="s">
        <v>312</v>
      </c>
      <c r="L53" t="s">
        <v>219</v>
      </c>
    </row>
    <row r="54" spans="1:12" x14ac:dyDescent="0.25">
      <c r="A54">
        <v>53</v>
      </c>
      <c r="D54" t="s">
        <v>313</v>
      </c>
      <c r="E54" t="s">
        <v>168</v>
      </c>
      <c r="G54" t="s">
        <v>306</v>
      </c>
      <c r="H54" t="s">
        <v>307</v>
      </c>
      <c r="I54">
        <v>6</v>
      </c>
      <c r="J54" t="s">
        <v>314</v>
      </c>
      <c r="K54" t="s">
        <v>315</v>
      </c>
      <c r="L54" t="s">
        <v>178</v>
      </c>
    </row>
    <row r="55" spans="1:12" x14ac:dyDescent="0.25">
      <c r="A55">
        <v>54</v>
      </c>
      <c r="D55" t="s">
        <v>316</v>
      </c>
      <c r="E55" t="s">
        <v>168</v>
      </c>
      <c r="G55" t="s">
        <v>306</v>
      </c>
      <c r="H55" t="s">
        <v>307</v>
      </c>
      <c r="I55">
        <v>5</v>
      </c>
      <c r="J55" t="s">
        <v>317</v>
      </c>
      <c r="K55" t="s">
        <v>318</v>
      </c>
      <c r="L55" t="s">
        <v>178</v>
      </c>
    </row>
    <row r="56" spans="1:12" x14ac:dyDescent="0.25">
      <c r="A56">
        <v>55</v>
      </c>
      <c r="D56" t="s">
        <v>319</v>
      </c>
      <c r="E56" t="s">
        <v>168</v>
      </c>
      <c r="G56" t="s">
        <v>320</v>
      </c>
      <c r="H56" t="s">
        <v>321</v>
      </c>
      <c r="I56">
        <v>2</v>
      </c>
      <c r="J56" t="s">
        <v>44</v>
      </c>
      <c r="K56" t="s">
        <v>322</v>
      </c>
      <c r="L56" t="s">
        <v>173</v>
      </c>
    </row>
    <row r="57" spans="1:12" x14ac:dyDescent="0.25">
      <c r="A57">
        <v>56</v>
      </c>
      <c r="D57" t="s">
        <v>323</v>
      </c>
      <c r="E57" t="s">
        <v>168</v>
      </c>
      <c r="G57" t="s">
        <v>320</v>
      </c>
      <c r="H57" t="s">
        <v>321</v>
      </c>
      <c r="I57">
        <v>1</v>
      </c>
      <c r="J57" t="s">
        <v>45</v>
      </c>
      <c r="K57" t="s">
        <v>324</v>
      </c>
      <c r="L57" t="s">
        <v>173</v>
      </c>
    </row>
    <row r="58" spans="1:12" x14ac:dyDescent="0.25">
      <c r="A58">
        <v>57</v>
      </c>
      <c r="D58" t="s">
        <v>325</v>
      </c>
      <c r="E58" t="s">
        <v>168</v>
      </c>
      <c r="G58" t="s">
        <v>320</v>
      </c>
      <c r="H58" t="s">
        <v>321</v>
      </c>
      <c r="I58">
        <v>3</v>
      </c>
      <c r="J58" t="s">
        <v>46</v>
      </c>
      <c r="K58" t="s">
        <v>326</v>
      </c>
      <c r="L58" t="s">
        <v>178</v>
      </c>
    </row>
    <row r="59" spans="1:12" x14ac:dyDescent="0.25">
      <c r="A59">
        <v>58</v>
      </c>
      <c r="D59" t="s">
        <v>327</v>
      </c>
      <c r="E59" t="s">
        <v>168</v>
      </c>
      <c r="G59" t="s">
        <v>320</v>
      </c>
      <c r="H59" t="s">
        <v>321</v>
      </c>
      <c r="I59">
        <v>4</v>
      </c>
      <c r="J59" t="s">
        <v>128</v>
      </c>
      <c r="K59" t="s">
        <v>328</v>
      </c>
      <c r="L59" t="s">
        <v>178</v>
      </c>
    </row>
    <row r="60" spans="1:12" x14ac:dyDescent="0.25">
      <c r="A60">
        <v>59</v>
      </c>
      <c r="D60" t="s">
        <v>329</v>
      </c>
      <c r="E60" t="s">
        <v>168</v>
      </c>
      <c r="G60" t="s">
        <v>330</v>
      </c>
      <c r="H60" t="s">
        <v>331</v>
      </c>
      <c r="I60">
        <v>1</v>
      </c>
      <c r="J60" t="s">
        <v>332</v>
      </c>
      <c r="K60" t="s">
        <v>333</v>
      </c>
      <c r="L60" t="s">
        <v>173</v>
      </c>
    </row>
    <row r="61" spans="1:12" x14ac:dyDescent="0.25">
      <c r="A61">
        <v>60</v>
      </c>
      <c r="D61" t="s">
        <v>334</v>
      </c>
      <c r="E61" t="s">
        <v>168</v>
      </c>
      <c r="G61" t="s">
        <v>330</v>
      </c>
      <c r="H61" t="s">
        <v>331</v>
      </c>
      <c r="I61">
        <v>2</v>
      </c>
      <c r="J61" t="s">
        <v>335</v>
      </c>
      <c r="K61" t="s">
        <v>336</v>
      </c>
      <c r="L61" t="s">
        <v>173</v>
      </c>
    </row>
    <row r="62" spans="1:12" x14ac:dyDescent="0.25">
      <c r="A62">
        <v>61</v>
      </c>
      <c r="D62" t="s">
        <v>337</v>
      </c>
      <c r="E62" t="s">
        <v>168</v>
      </c>
      <c r="G62" t="s">
        <v>330</v>
      </c>
      <c r="H62" t="s">
        <v>331</v>
      </c>
      <c r="I62">
        <v>3</v>
      </c>
      <c r="J62" t="s">
        <v>338</v>
      </c>
      <c r="K62" t="s">
        <v>339</v>
      </c>
      <c r="L62" t="s">
        <v>178</v>
      </c>
    </row>
    <row r="63" spans="1:12" x14ac:dyDescent="0.25">
      <c r="A63">
        <v>62</v>
      </c>
      <c r="D63" t="s">
        <v>340</v>
      </c>
      <c r="E63" t="s">
        <v>168</v>
      </c>
      <c r="G63" t="s">
        <v>330</v>
      </c>
      <c r="H63" t="s">
        <v>331</v>
      </c>
      <c r="I63">
        <v>4</v>
      </c>
      <c r="J63" t="s">
        <v>341</v>
      </c>
      <c r="K63" t="s">
        <v>342</v>
      </c>
      <c r="L63" t="s">
        <v>178</v>
      </c>
    </row>
    <row r="64" spans="1:12" x14ac:dyDescent="0.25">
      <c r="A64">
        <v>63</v>
      </c>
      <c r="D64" t="s">
        <v>343</v>
      </c>
      <c r="E64" t="s">
        <v>168</v>
      </c>
      <c r="G64" t="s">
        <v>344</v>
      </c>
      <c r="H64" t="s">
        <v>345</v>
      </c>
      <c r="I64">
        <v>1</v>
      </c>
      <c r="J64" t="s">
        <v>346</v>
      </c>
      <c r="K64" t="s">
        <v>347</v>
      </c>
      <c r="L64" t="s">
        <v>219</v>
      </c>
    </row>
    <row r="65" spans="1:12" x14ac:dyDescent="0.25">
      <c r="A65">
        <v>64</v>
      </c>
      <c r="D65" t="s">
        <v>348</v>
      </c>
      <c r="E65" t="s">
        <v>168</v>
      </c>
      <c r="G65" t="s">
        <v>344</v>
      </c>
      <c r="H65" t="s">
        <v>345</v>
      </c>
      <c r="I65">
        <v>2</v>
      </c>
      <c r="J65" t="s">
        <v>349</v>
      </c>
      <c r="K65" t="s">
        <v>350</v>
      </c>
      <c r="L65" t="s">
        <v>178</v>
      </c>
    </row>
    <row r="66" spans="1:12" x14ac:dyDescent="0.25">
      <c r="A66">
        <v>65</v>
      </c>
      <c r="D66" t="s">
        <v>351</v>
      </c>
      <c r="E66" t="s">
        <v>168</v>
      </c>
      <c r="G66" t="s">
        <v>352</v>
      </c>
      <c r="H66" t="s">
        <v>353</v>
      </c>
      <c r="I66">
        <v>2</v>
      </c>
      <c r="J66" t="s">
        <v>52</v>
      </c>
      <c r="K66" t="s">
        <v>354</v>
      </c>
      <c r="L66" t="s">
        <v>173</v>
      </c>
    </row>
    <row r="67" spans="1:12" x14ac:dyDescent="0.25">
      <c r="A67">
        <v>66</v>
      </c>
      <c r="D67" t="s">
        <v>355</v>
      </c>
      <c r="E67" t="s">
        <v>168</v>
      </c>
      <c r="G67" t="s">
        <v>352</v>
      </c>
      <c r="H67" t="s">
        <v>353</v>
      </c>
      <c r="I67">
        <v>1</v>
      </c>
      <c r="J67" t="s">
        <v>48</v>
      </c>
      <c r="K67" t="s">
        <v>356</v>
      </c>
      <c r="L67" t="s">
        <v>173</v>
      </c>
    </row>
    <row r="68" spans="1:12" x14ac:dyDescent="0.25">
      <c r="A68">
        <v>67</v>
      </c>
      <c r="D68" t="s">
        <v>357</v>
      </c>
      <c r="E68" t="s">
        <v>168</v>
      </c>
      <c r="G68" t="s">
        <v>352</v>
      </c>
      <c r="H68" t="s">
        <v>353</v>
      </c>
      <c r="I68">
        <v>3</v>
      </c>
      <c r="J68" t="s">
        <v>53</v>
      </c>
      <c r="K68" t="s">
        <v>358</v>
      </c>
      <c r="L68" t="s">
        <v>178</v>
      </c>
    </row>
    <row r="69" spans="1:12" x14ac:dyDescent="0.25">
      <c r="A69">
        <v>68</v>
      </c>
      <c r="D69" t="s">
        <v>359</v>
      </c>
      <c r="E69" t="s">
        <v>168</v>
      </c>
      <c r="G69" t="s">
        <v>352</v>
      </c>
      <c r="H69" t="s">
        <v>353</v>
      </c>
      <c r="I69">
        <v>4</v>
      </c>
      <c r="J69" t="s">
        <v>54</v>
      </c>
      <c r="K69" t="s">
        <v>360</v>
      </c>
      <c r="L69" t="s">
        <v>178</v>
      </c>
    </row>
    <row r="70" spans="1:12" x14ac:dyDescent="0.25">
      <c r="A70">
        <v>69</v>
      </c>
      <c r="D70" t="s">
        <v>361</v>
      </c>
      <c r="E70" t="s">
        <v>168</v>
      </c>
      <c r="G70" t="s">
        <v>362</v>
      </c>
      <c r="H70" t="s">
        <v>363</v>
      </c>
      <c r="I70">
        <v>2</v>
      </c>
      <c r="J70" t="s">
        <v>49</v>
      </c>
      <c r="K70" t="s">
        <v>364</v>
      </c>
      <c r="L70" t="s">
        <v>173</v>
      </c>
    </row>
    <row r="71" spans="1:12" x14ac:dyDescent="0.25">
      <c r="A71">
        <v>70</v>
      </c>
      <c r="D71" t="s">
        <v>365</v>
      </c>
      <c r="E71" t="s">
        <v>168</v>
      </c>
      <c r="G71" t="s">
        <v>362</v>
      </c>
      <c r="H71" t="s">
        <v>363</v>
      </c>
      <c r="I71">
        <v>1</v>
      </c>
      <c r="J71" t="s">
        <v>47</v>
      </c>
      <c r="K71" t="s">
        <v>366</v>
      </c>
      <c r="L71" t="s">
        <v>173</v>
      </c>
    </row>
    <row r="72" spans="1:12" x14ac:dyDescent="0.25">
      <c r="A72">
        <v>71</v>
      </c>
      <c r="D72" t="s">
        <v>367</v>
      </c>
      <c r="E72" t="s">
        <v>168</v>
      </c>
      <c r="G72" t="s">
        <v>362</v>
      </c>
      <c r="H72" t="s">
        <v>363</v>
      </c>
      <c r="I72">
        <v>3</v>
      </c>
      <c r="J72" t="s">
        <v>50</v>
      </c>
      <c r="K72" t="s">
        <v>368</v>
      </c>
      <c r="L72" t="s">
        <v>178</v>
      </c>
    </row>
    <row r="73" spans="1:12" x14ac:dyDescent="0.25">
      <c r="A73">
        <v>72</v>
      </c>
      <c r="D73" t="s">
        <v>369</v>
      </c>
      <c r="E73" t="s">
        <v>168</v>
      </c>
      <c r="G73" t="s">
        <v>362</v>
      </c>
      <c r="H73" t="s">
        <v>363</v>
      </c>
      <c r="I73">
        <v>4</v>
      </c>
      <c r="J73" t="s">
        <v>51</v>
      </c>
      <c r="K73" t="s">
        <v>370</v>
      </c>
      <c r="L73" t="s">
        <v>178</v>
      </c>
    </row>
    <row r="74" spans="1:12" x14ac:dyDescent="0.25">
      <c r="A74">
        <v>73</v>
      </c>
      <c r="D74" t="s">
        <v>371</v>
      </c>
      <c r="E74" t="s">
        <v>168</v>
      </c>
      <c r="G74" t="s">
        <v>372</v>
      </c>
      <c r="H74" t="s">
        <v>373</v>
      </c>
      <c r="I74">
        <v>2</v>
      </c>
      <c r="J74" t="s">
        <v>374</v>
      </c>
      <c r="K74" t="s">
        <v>375</v>
      </c>
      <c r="L74" t="s">
        <v>173</v>
      </c>
    </row>
    <row r="75" spans="1:12" x14ac:dyDescent="0.25">
      <c r="A75">
        <v>74</v>
      </c>
      <c r="D75" t="s">
        <v>376</v>
      </c>
      <c r="E75" t="s">
        <v>168</v>
      </c>
      <c r="G75" t="s">
        <v>372</v>
      </c>
      <c r="H75" t="s">
        <v>373</v>
      </c>
      <c r="I75">
        <v>1</v>
      </c>
      <c r="J75" t="s">
        <v>377</v>
      </c>
      <c r="K75" t="s">
        <v>378</v>
      </c>
      <c r="L75" t="s">
        <v>173</v>
      </c>
    </row>
    <row r="76" spans="1:12" x14ac:dyDescent="0.25">
      <c r="A76">
        <v>75</v>
      </c>
      <c r="D76" t="s">
        <v>379</v>
      </c>
      <c r="E76" t="s">
        <v>168</v>
      </c>
      <c r="G76" t="s">
        <v>372</v>
      </c>
      <c r="H76" t="s">
        <v>373</v>
      </c>
      <c r="I76">
        <v>4</v>
      </c>
      <c r="J76" t="s">
        <v>380</v>
      </c>
      <c r="K76" t="s">
        <v>381</v>
      </c>
      <c r="L76" t="s">
        <v>178</v>
      </c>
    </row>
    <row r="77" spans="1:12" x14ac:dyDescent="0.25">
      <c r="A77">
        <v>76</v>
      </c>
      <c r="D77" t="s">
        <v>382</v>
      </c>
      <c r="E77" t="s">
        <v>168</v>
      </c>
      <c r="G77" t="s">
        <v>372</v>
      </c>
      <c r="H77" t="s">
        <v>373</v>
      </c>
      <c r="I77">
        <v>3</v>
      </c>
      <c r="J77" t="s">
        <v>383</v>
      </c>
      <c r="K77" t="s">
        <v>384</v>
      </c>
      <c r="L77" t="s">
        <v>178</v>
      </c>
    </row>
    <row r="78" spans="1:12" x14ac:dyDescent="0.25">
      <c r="A78">
        <v>77</v>
      </c>
      <c r="D78" t="s">
        <v>385</v>
      </c>
      <c r="E78" t="s">
        <v>168</v>
      </c>
      <c r="G78" t="s">
        <v>386</v>
      </c>
      <c r="H78" t="s">
        <v>387</v>
      </c>
      <c r="I78">
        <v>2</v>
      </c>
      <c r="J78" t="s">
        <v>388</v>
      </c>
      <c r="K78" t="s">
        <v>389</v>
      </c>
      <c r="L78" t="s">
        <v>178</v>
      </c>
    </row>
    <row r="79" spans="1:12" x14ac:dyDescent="0.25">
      <c r="A79">
        <v>78</v>
      </c>
      <c r="D79" t="s">
        <v>390</v>
      </c>
      <c r="E79" t="s">
        <v>168</v>
      </c>
      <c r="G79" t="s">
        <v>386</v>
      </c>
      <c r="H79" t="s">
        <v>387</v>
      </c>
      <c r="I79">
        <v>4</v>
      </c>
      <c r="J79" t="s">
        <v>391</v>
      </c>
      <c r="K79" t="s">
        <v>392</v>
      </c>
      <c r="L79" t="s">
        <v>173</v>
      </c>
    </row>
    <row r="80" spans="1:12" x14ac:dyDescent="0.25">
      <c r="A80">
        <v>79</v>
      </c>
      <c r="D80" t="s">
        <v>393</v>
      </c>
      <c r="E80" t="s">
        <v>168</v>
      </c>
      <c r="G80" t="s">
        <v>386</v>
      </c>
      <c r="H80" t="s">
        <v>387</v>
      </c>
      <c r="I80">
        <v>3</v>
      </c>
      <c r="J80" t="s">
        <v>394</v>
      </c>
      <c r="K80" t="s">
        <v>395</v>
      </c>
      <c r="L80" t="s">
        <v>173</v>
      </c>
    </row>
    <row r="81" spans="1:12" x14ac:dyDescent="0.25">
      <c r="A81">
        <v>80</v>
      </c>
      <c r="D81" t="s">
        <v>396</v>
      </c>
      <c r="E81" t="s">
        <v>168</v>
      </c>
      <c r="G81" t="s">
        <v>386</v>
      </c>
      <c r="H81" t="s">
        <v>387</v>
      </c>
      <c r="I81">
        <v>1</v>
      </c>
      <c r="J81" t="s">
        <v>397</v>
      </c>
      <c r="K81" t="s">
        <v>398</v>
      </c>
      <c r="L81" t="s">
        <v>178</v>
      </c>
    </row>
    <row r="82" spans="1:12" x14ac:dyDescent="0.25">
      <c r="A82">
        <v>81</v>
      </c>
      <c r="D82" t="s">
        <v>399</v>
      </c>
      <c r="E82" t="s">
        <v>168</v>
      </c>
      <c r="G82" t="s">
        <v>400</v>
      </c>
      <c r="H82" t="s">
        <v>401</v>
      </c>
      <c r="I82">
        <v>2</v>
      </c>
      <c r="J82" t="s">
        <v>402</v>
      </c>
      <c r="K82" t="s">
        <v>403</v>
      </c>
      <c r="L82" t="s">
        <v>219</v>
      </c>
    </row>
    <row r="83" spans="1:12" x14ac:dyDescent="0.25">
      <c r="A83">
        <v>82</v>
      </c>
      <c r="D83" t="s">
        <v>404</v>
      </c>
      <c r="E83" t="s">
        <v>168</v>
      </c>
      <c r="G83" t="s">
        <v>400</v>
      </c>
      <c r="H83" t="s">
        <v>401</v>
      </c>
      <c r="I83">
        <v>1</v>
      </c>
      <c r="J83" t="s">
        <v>405</v>
      </c>
      <c r="K83" t="s">
        <v>406</v>
      </c>
      <c r="L83" t="s">
        <v>219</v>
      </c>
    </row>
    <row r="84" spans="1:12" x14ac:dyDescent="0.25">
      <c r="A84">
        <v>83</v>
      </c>
      <c r="D84" t="s">
        <v>407</v>
      </c>
      <c r="E84" t="s">
        <v>168</v>
      </c>
      <c r="G84" t="s">
        <v>400</v>
      </c>
      <c r="H84" t="s">
        <v>401</v>
      </c>
      <c r="I84">
        <v>3</v>
      </c>
      <c r="J84" t="s">
        <v>408</v>
      </c>
      <c r="K84" t="s">
        <v>409</v>
      </c>
      <c r="L84" t="s">
        <v>178</v>
      </c>
    </row>
    <row r="85" spans="1:12" x14ac:dyDescent="0.25">
      <c r="A85">
        <v>84</v>
      </c>
      <c r="D85" t="s">
        <v>410</v>
      </c>
      <c r="E85" t="s">
        <v>168</v>
      </c>
      <c r="G85" t="s">
        <v>400</v>
      </c>
      <c r="H85" t="s">
        <v>401</v>
      </c>
      <c r="I85">
        <v>4</v>
      </c>
      <c r="J85" t="s">
        <v>411</v>
      </c>
      <c r="K85" t="s">
        <v>412</v>
      </c>
      <c r="L85" t="s">
        <v>178</v>
      </c>
    </row>
    <row r="86" spans="1:12" x14ac:dyDescent="0.25">
      <c r="A86">
        <v>85</v>
      </c>
      <c r="B86">
        <v>17</v>
      </c>
      <c r="C86" t="s">
        <v>167</v>
      </c>
      <c r="E86" t="s">
        <v>168</v>
      </c>
      <c r="G86" t="s">
        <v>413</v>
      </c>
      <c r="H86" t="s">
        <v>414</v>
      </c>
      <c r="I86">
        <v>4</v>
      </c>
      <c r="J86" t="s">
        <v>415</v>
      </c>
      <c r="K86" t="s">
        <v>416</v>
      </c>
      <c r="L86" t="s">
        <v>219</v>
      </c>
    </row>
    <row r="87" spans="1:12" x14ac:dyDescent="0.25">
      <c r="A87">
        <v>86</v>
      </c>
      <c r="B87">
        <v>18</v>
      </c>
      <c r="C87" t="s">
        <v>167</v>
      </c>
      <c r="E87" t="s">
        <v>168</v>
      </c>
      <c r="G87" t="s">
        <v>413</v>
      </c>
      <c r="H87" t="s">
        <v>414</v>
      </c>
      <c r="I87">
        <v>3</v>
      </c>
      <c r="J87" t="s">
        <v>417</v>
      </c>
      <c r="K87" t="s">
        <v>418</v>
      </c>
      <c r="L87" t="s">
        <v>219</v>
      </c>
    </row>
    <row r="88" spans="1:12" x14ac:dyDescent="0.25">
      <c r="A88">
        <v>87</v>
      </c>
      <c r="B88">
        <v>15</v>
      </c>
      <c r="C88" t="s">
        <v>167</v>
      </c>
      <c r="E88" t="s">
        <v>168</v>
      </c>
      <c r="F88" t="s">
        <v>419</v>
      </c>
      <c r="G88" t="s">
        <v>413</v>
      </c>
      <c r="H88" t="s">
        <v>414</v>
      </c>
      <c r="I88">
        <v>1</v>
      </c>
      <c r="J88" t="s">
        <v>420</v>
      </c>
      <c r="K88" t="s">
        <v>421</v>
      </c>
      <c r="L88" t="s">
        <v>219</v>
      </c>
    </row>
    <row r="89" spans="1:12" x14ac:dyDescent="0.25">
      <c r="A89">
        <v>88</v>
      </c>
      <c r="B89">
        <v>16</v>
      </c>
      <c r="C89" t="s">
        <v>167</v>
      </c>
      <c r="E89" t="s">
        <v>168</v>
      </c>
      <c r="F89" t="s">
        <v>422</v>
      </c>
      <c r="G89" t="s">
        <v>413</v>
      </c>
      <c r="H89" t="s">
        <v>414</v>
      </c>
      <c r="I89">
        <v>2</v>
      </c>
      <c r="J89" t="s">
        <v>423</v>
      </c>
      <c r="K89" t="s">
        <v>424</v>
      </c>
      <c r="L89" t="s">
        <v>219</v>
      </c>
    </row>
    <row r="90" spans="1:12" x14ac:dyDescent="0.25">
      <c r="A90">
        <v>89</v>
      </c>
      <c r="B90">
        <v>4</v>
      </c>
      <c r="C90" t="s">
        <v>167</v>
      </c>
      <c r="E90" t="s">
        <v>168</v>
      </c>
      <c r="G90" t="s">
        <v>425</v>
      </c>
      <c r="H90" t="s">
        <v>426</v>
      </c>
      <c r="I90">
        <v>1</v>
      </c>
      <c r="J90" t="s">
        <v>427</v>
      </c>
      <c r="K90" t="s">
        <v>428</v>
      </c>
      <c r="L90" t="s">
        <v>178</v>
      </c>
    </row>
    <row r="91" spans="1:12" x14ac:dyDescent="0.25">
      <c r="A91">
        <v>90</v>
      </c>
      <c r="B91">
        <v>3</v>
      </c>
      <c r="C91" t="s">
        <v>167</v>
      </c>
      <c r="E91" t="s">
        <v>168</v>
      </c>
      <c r="G91" t="s">
        <v>425</v>
      </c>
      <c r="H91" t="s">
        <v>426</v>
      </c>
      <c r="I91">
        <v>2</v>
      </c>
      <c r="J91" t="s">
        <v>429</v>
      </c>
      <c r="K91" t="s">
        <v>430</v>
      </c>
      <c r="L91" t="s">
        <v>178</v>
      </c>
    </row>
    <row r="92" spans="1:12" x14ac:dyDescent="0.25">
      <c r="A92">
        <v>91</v>
      </c>
      <c r="B92">
        <v>2</v>
      </c>
      <c r="C92" t="s">
        <v>167</v>
      </c>
      <c r="E92" t="s">
        <v>168</v>
      </c>
      <c r="G92" t="s">
        <v>425</v>
      </c>
      <c r="H92" t="s">
        <v>426</v>
      </c>
      <c r="I92">
        <v>4</v>
      </c>
      <c r="J92" t="s">
        <v>431</v>
      </c>
      <c r="K92" t="s">
        <v>432</v>
      </c>
      <c r="L92" t="s">
        <v>219</v>
      </c>
    </row>
    <row r="93" spans="1:12" x14ac:dyDescent="0.25">
      <c r="A93">
        <v>92</v>
      </c>
      <c r="B93">
        <v>1</v>
      </c>
      <c r="C93" t="s">
        <v>167</v>
      </c>
      <c r="E93" t="s">
        <v>168</v>
      </c>
      <c r="F93" t="s">
        <v>433</v>
      </c>
      <c r="G93" t="s">
        <v>425</v>
      </c>
      <c r="H93" t="s">
        <v>426</v>
      </c>
      <c r="I93">
        <v>3</v>
      </c>
      <c r="J93" t="s">
        <v>434</v>
      </c>
      <c r="K93" t="s">
        <v>435</v>
      </c>
      <c r="L93" t="s">
        <v>219</v>
      </c>
    </row>
    <row r="94" spans="1:12" x14ac:dyDescent="0.25">
      <c r="A94">
        <v>93</v>
      </c>
      <c r="E94" t="s">
        <v>168</v>
      </c>
      <c r="G94" t="s">
        <v>436</v>
      </c>
      <c r="H94" t="s">
        <v>437</v>
      </c>
      <c r="I94">
        <v>1</v>
      </c>
      <c r="J94" t="s">
        <v>59</v>
      </c>
      <c r="K94" t="s">
        <v>438</v>
      </c>
      <c r="L94" t="s">
        <v>178</v>
      </c>
    </row>
    <row r="95" spans="1:12" x14ac:dyDescent="0.25">
      <c r="A95">
        <v>94</v>
      </c>
      <c r="E95" t="s">
        <v>168</v>
      </c>
      <c r="G95" t="s">
        <v>436</v>
      </c>
      <c r="H95" t="s">
        <v>437</v>
      </c>
      <c r="I95">
        <v>2</v>
      </c>
      <c r="J95" t="s">
        <v>64</v>
      </c>
      <c r="K95" t="s">
        <v>439</v>
      </c>
      <c r="L95" t="s">
        <v>178</v>
      </c>
    </row>
    <row r="96" spans="1:12" x14ac:dyDescent="0.25">
      <c r="A96">
        <v>95</v>
      </c>
      <c r="E96" t="s">
        <v>168</v>
      </c>
      <c r="G96" t="s">
        <v>436</v>
      </c>
      <c r="H96" t="s">
        <v>437</v>
      </c>
      <c r="I96">
        <v>3</v>
      </c>
      <c r="J96" t="s">
        <v>65</v>
      </c>
      <c r="K96" t="s">
        <v>440</v>
      </c>
      <c r="L96" t="s">
        <v>219</v>
      </c>
    </row>
    <row r="97" spans="1:12" x14ac:dyDescent="0.25">
      <c r="A97">
        <v>96</v>
      </c>
      <c r="E97" t="s">
        <v>168</v>
      </c>
      <c r="G97" t="s">
        <v>436</v>
      </c>
      <c r="H97" t="s">
        <v>437</v>
      </c>
      <c r="I97">
        <v>4</v>
      </c>
      <c r="J97" t="s">
        <v>66</v>
      </c>
      <c r="K97" t="s">
        <v>441</v>
      </c>
      <c r="L97" t="s">
        <v>219</v>
      </c>
    </row>
    <row r="98" spans="1:12" x14ac:dyDescent="0.25">
      <c r="A98">
        <v>97</v>
      </c>
      <c r="E98" t="s">
        <v>168</v>
      </c>
      <c r="G98" t="s">
        <v>442</v>
      </c>
      <c r="H98" t="s">
        <v>443</v>
      </c>
      <c r="I98">
        <v>1</v>
      </c>
      <c r="J98" t="s">
        <v>55</v>
      </c>
      <c r="K98" t="s">
        <v>444</v>
      </c>
      <c r="L98" t="s">
        <v>173</v>
      </c>
    </row>
    <row r="99" spans="1:12" x14ac:dyDescent="0.25">
      <c r="A99">
        <v>98</v>
      </c>
      <c r="E99" t="s">
        <v>168</v>
      </c>
      <c r="G99" t="s">
        <v>442</v>
      </c>
      <c r="H99" t="s">
        <v>443</v>
      </c>
      <c r="I99">
        <v>2</v>
      </c>
      <c r="J99" t="s">
        <v>56</v>
      </c>
      <c r="K99" t="s">
        <v>445</v>
      </c>
      <c r="L99" t="s">
        <v>173</v>
      </c>
    </row>
    <row r="100" spans="1:12" x14ac:dyDescent="0.25">
      <c r="A100">
        <v>99</v>
      </c>
      <c r="E100" t="s">
        <v>168</v>
      </c>
      <c r="G100" t="s">
        <v>442</v>
      </c>
      <c r="H100" t="s">
        <v>443</v>
      </c>
      <c r="I100">
        <v>3</v>
      </c>
      <c r="J100" t="s">
        <v>57</v>
      </c>
      <c r="K100" t="s">
        <v>446</v>
      </c>
      <c r="L100" t="s">
        <v>178</v>
      </c>
    </row>
    <row r="101" spans="1:12" x14ac:dyDescent="0.25">
      <c r="A101">
        <v>100</v>
      </c>
      <c r="E101" t="s">
        <v>168</v>
      </c>
      <c r="G101" t="s">
        <v>442</v>
      </c>
      <c r="H101" t="s">
        <v>443</v>
      </c>
      <c r="I101">
        <v>4</v>
      </c>
      <c r="J101" t="s">
        <v>58</v>
      </c>
      <c r="K101" t="s">
        <v>447</v>
      </c>
      <c r="L101" t="s">
        <v>178</v>
      </c>
    </row>
    <row r="102" spans="1:12" x14ac:dyDescent="0.25">
      <c r="A102">
        <v>101</v>
      </c>
      <c r="E102" t="s">
        <v>168</v>
      </c>
      <c r="G102" t="s">
        <v>448</v>
      </c>
      <c r="H102" t="s">
        <v>449</v>
      </c>
      <c r="I102">
        <v>3</v>
      </c>
      <c r="J102" t="s">
        <v>62</v>
      </c>
      <c r="K102" t="s">
        <v>450</v>
      </c>
      <c r="L102" t="s">
        <v>173</v>
      </c>
    </row>
    <row r="103" spans="1:12" x14ac:dyDescent="0.25">
      <c r="A103">
        <v>102</v>
      </c>
      <c r="E103" t="s">
        <v>168</v>
      </c>
      <c r="G103" t="s">
        <v>448</v>
      </c>
      <c r="H103" t="s">
        <v>449</v>
      </c>
      <c r="I103">
        <v>4</v>
      </c>
      <c r="J103" t="s">
        <v>63</v>
      </c>
      <c r="K103" t="s">
        <v>451</v>
      </c>
      <c r="L103" t="s">
        <v>178</v>
      </c>
    </row>
    <row r="104" spans="1:12" x14ac:dyDescent="0.25">
      <c r="A104">
        <v>103</v>
      </c>
      <c r="E104" t="s">
        <v>168</v>
      </c>
      <c r="G104" t="s">
        <v>448</v>
      </c>
      <c r="H104" t="s">
        <v>449</v>
      </c>
      <c r="I104">
        <v>2</v>
      </c>
      <c r="J104" t="s">
        <v>61</v>
      </c>
      <c r="K104" t="s">
        <v>452</v>
      </c>
      <c r="L104" t="s">
        <v>173</v>
      </c>
    </row>
    <row r="105" spans="1:12" x14ac:dyDescent="0.25">
      <c r="A105">
        <v>104</v>
      </c>
      <c r="E105" t="s">
        <v>168</v>
      </c>
      <c r="G105" t="s">
        <v>448</v>
      </c>
      <c r="H105" t="s">
        <v>449</v>
      </c>
      <c r="I105">
        <v>1</v>
      </c>
      <c r="J105" t="s">
        <v>60</v>
      </c>
      <c r="K105" t="s">
        <v>453</v>
      </c>
      <c r="L105" t="s">
        <v>178</v>
      </c>
    </row>
    <row r="106" spans="1:12" x14ac:dyDescent="0.25">
      <c r="A106">
        <v>105</v>
      </c>
      <c r="D106" t="s">
        <v>454</v>
      </c>
      <c r="E106" t="s">
        <v>168</v>
      </c>
      <c r="G106" t="s">
        <v>455</v>
      </c>
      <c r="H106" t="s">
        <v>456</v>
      </c>
      <c r="I106">
        <v>1</v>
      </c>
      <c r="J106" t="s">
        <v>457</v>
      </c>
      <c r="K106" t="s">
        <v>458</v>
      </c>
      <c r="L106" t="s">
        <v>178</v>
      </c>
    </row>
    <row r="107" spans="1:12" x14ac:dyDescent="0.25">
      <c r="A107">
        <v>106</v>
      </c>
      <c r="D107" t="s">
        <v>459</v>
      </c>
      <c r="E107" t="s">
        <v>168</v>
      </c>
      <c r="G107" t="s">
        <v>455</v>
      </c>
      <c r="H107" t="s">
        <v>456</v>
      </c>
      <c r="I107">
        <v>2</v>
      </c>
      <c r="J107" t="s">
        <v>460</v>
      </c>
      <c r="K107" t="s">
        <v>461</v>
      </c>
      <c r="L107" t="s">
        <v>178</v>
      </c>
    </row>
    <row r="108" spans="1:12" x14ac:dyDescent="0.25">
      <c r="A108">
        <v>107</v>
      </c>
      <c r="D108" t="s">
        <v>462</v>
      </c>
      <c r="E108" t="s">
        <v>168</v>
      </c>
      <c r="G108" t="s">
        <v>455</v>
      </c>
      <c r="H108" t="s">
        <v>456</v>
      </c>
      <c r="I108">
        <v>3</v>
      </c>
      <c r="J108" t="s">
        <v>463</v>
      </c>
      <c r="K108" t="s">
        <v>464</v>
      </c>
      <c r="L108" t="s">
        <v>173</v>
      </c>
    </row>
    <row r="109" spans="1:12" x14ac:dyDescent="0.25">
      <c r="A109">
        <v>108</v>
      </c>
      <c r="D109" t="s">
        <v>465</v>
      </c>
      <c r="E109" t="s">
        <v>168</v>
      </c>
      <c r="G109" t="s">
        <v>455</v>
      </c>
      <c r="H109" t="s">
        <v>456</v>
      </c>
      <c r="I109">
        <v>4</v>
      </c>
      <c r="J109" t="s">
        <v>466</v>
      </c>
      <c r="K109" t="s">
        <v>467</v>
      </c>
      <c r="L109" t="s">
        <v>173</v>
      </c>
    </row>
    <row r="110" spans="1:12" x14ac:dyDescent="0.25">
      <c r="A110">
        <v>109</v>
      </c>
      <c r="B110">
        <v>52</v>
      </c>
      <c r="C110" t="s">
        <v>167</v>
      </c>
      <c r="E110" t="s">
        <v>168</v>
      </c>
      <c r="F110" t="s">
        <v>468</v>
      </c>
      <c r="G110" t="s">
        <v>469</v>
      </c>
      <c r="H110" t="s">
        <v>470</v>
      </c>
      <c r="I110">
        <v>1</v>
      </c>
      <c r="J110" t="s">
        <v>32</v>
      </c>
      <c r="K110" t="s">
        <v>471</v>
      </c>
      <c r="L110" t="s">
        <v>173</v>
      </c>
    </row>
    <row r="111" spans="1:12" x14ac:dyDescent="0.25">
      <c r="A111">
        <v>110</v>
      </c>
      <c r="B111">
        <v>51</v>
      </c>
      <c r="C111" t="s">
        <v>167</v>
      </c>
      <c r="E111" t="s">
        <v>168</v>
      </c>
      <c r="F111" t="s">
        <v>472</v>
      </c>
      <c r="G111" t="s">
        <v>469</v>
      </c>
      <c r="H111" t="s">
        <v>470</v>
      </c>
      <c r="I111">
        <v>2</v>
      </c>
      <c r="J111" t="s">
        <v>33</v>
      </c>
      <c r="K111" t="s">
        <v>473</v>
      </c>
      <c r="L111" t="s">
        <v>173</v>
      </c>
    </row>
    <row r="112" spans="1:12" x14ac:dyDescent="0.25">
      <c r="A112">
        <v>111</v>
      </c>
      <c r="B112">
        <v>60</v>
      </c>
      <c r="C112" t="s">
        <v>167</v>
      </c>
      <c r="E112" t="s">
        <v>168</v>
      </c>
      <c r="F112" t="s">
        <v>474</v>
      </c>
      <c r="G112" t="s">
        <v>475</v>
      </c>
      <c r="H112" t="s">
        <v>476</v>
      </c>
      <c r="I112">
        <v>1</v>
      </c>
      <c r="J112" t="s">
        <v>477</v>
      </c>
      <c r="K112" t="s">
        <v>478</v>
      </c>
      <c r="L112" t="s">
        <v>173</v>
      </c>
    </row>
    <row r="113" spans="1:12" x14ac:dyDescent="0.25">
      <c r="A113">
        <v>112</v>
      </c>
      <c r="B113">
        <v>59</v>
      </c>
      <c r="C113" t="s">
        <v>167</v>
      </c>
      <c r="E113" t="s">
        <v>168</v>
      </c>
      <c r="F113" t="s">
        <v>479</v>
      </c>
      <c r="G113" t="s">
        <v>475</v>
      </c>
      <c r="H113" t="s">
        <v>476</v>
      </c>
      <c r="I113">
        <v>2</v>
      </c>
      <c r="J113" t="s">
        <v>480</v>
      </c>
      <c r="K113" t="s">
        <v>481</v>
      </c>
      <c r="L113" t="s">
        <v>173</v>
      </c>
    </row>
    <row r="114" spans="1:12" x14ac:dyDescent="0.25">
      <c r="A114">
        <v>113</v>
      </c>
      <c r="B114">
        <v>74</v>
      </c>
      <c r="C114" t="s">
        <v>167</v>
      </c>
      <c r="D114" t="s">
        <v>482</v>
      </c>
      <c r="E114" t="s">
        <v>168</v>
      </c>
      <c r="F114" t="s">
        <v>483</v>
      </c>
      <c r="G114" t="s">
        <v>484</v>
      </c>
      <c r="H114" t="s">
        <v>485</v>
      </c>
      <c r="I114">
        <v>3</v>
      </c>
      <c r="J114" t="s">
        <v>486</v>
      </c>
      <c r="K114" t="s">
        <v>487</v>
      </c>
      <c r="L114" t="s">
        <v>178</v>
      </c>
    </row>
    <row r="115" spans="1:12" x14ac:dyDescent="0.25">
      <c r="A115">
        <v>114</v>
      </c>
      <c r="B115">
        <v>73</v>
      </c>
      <c r="C115" t="s">
        <v>167</v>
      </c>
      <c r="D115" t="s">
        <v>488</v>
      </c>
      <c r="E115" t="s">
        <v>168</v>
      </c>
      <c r="F115" t="s">
        <v>489</v>
      </c>
      <c r="G115" t="s">
        <v>484</v>
      </c>
      <c r="H115" t="s">
        <v>485</v>
      </c>
      <c r="I115">
        <v>4</v>
      </c>
      <c r="J115" t="s">
        <v>490</v>
      </c>
      <c r="K115" t="s">
        <v>491</v>
      </c>
      <c r="L115" t="s">
        <v>178</v>
      </c>
    </row>
    <row r="116" spans="1:12" x14ac:dyDescent="0.25">
      <c r="A116">
        <v>115</v>
      </c>
      <c r="B116">
        <v>71</v>
      </c>
      <c r="C116" t="s">
        <v>167</v>
      </c>
      <c r="D116" t="s">
        <v>492</v>
      </c>
      <c r="E116" t="s">
        <v>168</v>
      </c>
      <c r="F116" t="s">
        <v>493</v>
      </c>
      <c r="G116" t="s">
        <v>484</v>
      </c>
      <c r="H116" t="s">
        <v>485</v>
      </c>
      <c r="I116">
        <v>1</v>
      </c>
      <c r="J116" t="s">
        <v>494</v>
      </c>
      <c r="K116" t="s">
        <v>495</v>
      </c>
      <c r="L116" t="s">
        <v>173</v>
      </c>
    </row>
    <row r="117" spans="1:12" x14ac:dyDescent="0.25">
      <c r="A117">
        <v>116</v>
      </c>
      <c r="B117">
        <v>72</v>
      </c>
      <c r="C117" t="s">
        <v>167</v>
      </c>
      <c r="D117" t="s">
        <v>496</v>
      </c>
      <c r="E117" t="s">
        <v>168</v>
      </c>
      <c r="F117" t="s">
        <v>497</v>
      </c>
      <c r="G117" t="s">
        <v>484</v>
      </c>
      <c r="H117" t="s">
        <v>485</v>
      </c>
      <c r="I117">
        <v>2</v>
      </c>
      <c r="J117" t="s">
        <v>498</v>
      </c>
      <c r="K117" t="s">
        <v>499</v>
      </c>
      <c r="L117" t="s">
        <v>173</v>
      </c>
    </row>
    <row r="118" spans="1:12" x14ac:dyDescent="0.25">
      <c r="A118">
        <v>117</v>
      </c>
      <c r="D118" t="s">
        <v>500</v>
      </c>
      <c r="E118" t="s">
        <v>168</v>
      </c>
      <c r="G118" t="s">
        <v>501</v>
      </c>
      <c r="H118" t="s">
        <v>502</v>
      </c>
      <c r="I118">
        <v>1</v>
      </c>
      <c r="J118" t="s">
        <v>76</v>
      </c>
      <c r="K118" t="s">
        <v>503</v>
      </c>
      <c r="L118" t="s">
        <v>178</v>
      </c>
    </row>
    <row r="119" spans="1:12" x14ac:dyDescent="0.25">
      <c r="A119">
        <v>118</v>
      </c>
      <c r="D119" t="s">
        <v>504</v>
      </c>
      <c r="E119" t="s">
        <v>168</v>
      </c>
      <c r="G119" t="s">
        <v>501</v>
      </c>
      <c r="H119" t="s">
        <v>502</v>
      </c>
      <c r="I119">
        <v>2</v>
      </c>
      <c r="J119" t="s">
        <v>77</v>
      </c>
      <c r="K119" t="s">
        <v>505</v>
      </c>
      <c r="L119" t="s">
        <v>219</v>
      </c>
    </row>
    <row r="120" spans="1:12" x14ac:dyDescent="0.25">
      <c r="A120">
        <v>119</v>
      </c>
      <c r="D120" t="s">
        <v>506</v>
      </c>
      <c r="E120" t="s">
        <v>168</v>
      </c>
      <c r="G120" t="s">
        <v>501</v>
      </c>
      <c r="H120" t="s">
        <v>502</v>
      </c>
      <c r="I120">
        <v>3</v>
      </c>
      <c r="J120" t="s">
        <v>78</v>
      </c>
      <c r="K120" t="s">
        <v>507</v>
      </c>
      <c r="L120" t="s">
        <v>219</v>
      </c>
    </row>
    <row r="121" spans="1:12" x14ac:dyDescent="0.25">
      <c r="A121">
        <v>120</v>
      </c>
      <c r="D121" t="s">
        <v>508</v>
      </c>
      <c r="E121" t="s">
        <v>168</v>
      </c>
      <c r="G121" t="s">
        <v>501</v>
      </c>
      <c r="H121" t="s">
        <v>502</v>
      </c>
      <c r="I121">
        <v>4</v>
      </c>
      <c r="J121" t="s">
        <v>79</v>
      </c>
      <c r="K121" t="s">
        <v>509</v>
      </c>
      <c r="L121" t="s">
        <v>178</v>
      </c>
    </row>
    <row r="122" spans="1:12" x14ac:dyDescent="0.25">
      <c r="A122">
        <v>121</v>
      </c>
      <c r="B122">
        <v>48</v>
      </c>
      <c r="C122" t="s">
        <v>167</v>
      </c>
      <c r="E122" t="s">
        <v>168</v>
      </c>
      <c r="F122" t="s">
        <v>510</v>
      </c>
      <c r="G122" t="s">
        <v>511</v>
      </c>
      <c r="H122" t="s">
        <v>512</v>
      </c>
      <c r="I122">
        <v>1</v>
      </c>
      <c r="J122" t="s">
        <v>513</v>
      </c>
      <c r="K122" t="s">
        <v>514</v>
      </c>
      <c r="L122" t="s">
        <v>173</v>
      </c>
    </row>
    <row r="123" spans="1:12" x14ac:dyDescent="0.25">
      <c r="A123">
        <v>122</v>
      </c>
      <c r="B123">
        <v>47</v>
      </c>
      <c r="C123" t="s">
        <v>167</v>
      </c>
      <c r="E123" t="s">
        <v>168</v>
      </c>
      <c r="F123" t="s">
        <v>515</v>
      </c>
      <c r="G123" t="s">
        <v>511</v>
      </c>
      <c r="H123" t="s">
        <v>512</v>
      </c>
      <c r="I123">
        <v>2</v>
      </c>
      <c r="J123" t="s">
        <v>516</v>
      </c>
      <c r="K123" t="s">
        <v>517</v>
      </c>
      <c r="L123" t="s">
        <v>173</v>
      </c>
    </row>
    <row r="124" spans="1:12" x14ac:dyDescent="0.25">
      <c r="A124">
        <v>123</v>
      </c>
      <c r="B124">
        <v>50</v>
      </c>
      <c r="C124" t="s">
        <v>167</v>
      </c>
      <c r="E124" t="s">
        <v>168</v>
      </c>
      <c r="F124" t="s">
        <v>518</v>
      </c>
      <c r="G124" t="s">
        <v>511</v>
      </c>
      <c r="H124" t="s">
        <v>512</v>
      </c>
      <c r="I124">
        <v>4</v>
      </c>
      <c r="J124" t="s">
        <v>519</v>
      </c>
      <c r="K124" t="s">
        <v>520</v>
      </c>
      <c r="L124" t="s">
        <v>178</v>
      </c>
    </row>
    <row r="125" spans="1:12" x14ac:dyDescent="0.25">
      <c r="A125">
        <v>124</v>
      </c>
      <c r="B125">
        <v>49</v>
      </c>
      <c r="C125" t="s">
        <v>167</v>
      </c>
      <c r="E125" t="s">
        <v>168</v>
      </c>
      <c r="F125" t="s">
        <v>521</v>
      </c>
      <c r="G125" t="s">
        <v>511</v>
      </c>
      <c r="H125" t="s">
        <v>512</v>
      </c>
      <c r="I125">
        <v>3</v>
      </c>
      <c r="J125" t="s">
        <v>522</v>
      </c>
      <c r="K125" t="s">
        <v>523</v>
      </c>
      <c r="L125" t="s">
        <v>178</v>
      </c>
    </row>
    <row r="126" spans="1:12" x14ac:dyDescent="0.25">
      <c r="A126">
        <v>125</v>
      </c>
      <c r="B126">
        <v>63</v>
      </c>
      <c r="C126" t="s">
        <v>167</v>
      </c>
      <c r="D126" t="s">
        <v>524</v>
      </c>
      <c r="E126" t="s">
        <v>168</v>
      </c>
      <c r="F126" t="s">
        <v>525</v>
      </c>
      <c r="G126" t="s">
        <v>526</v>
      </c>
      <c r="H126" t="s">
        <v>527</v>
      </c>
      <c r="I126">
        <v>2</v>
      </c>
      <c r="J126" t="s">
        <v>72</v>
      </c>
      <c r="K126" t="s">
        <v>528</v>
      </c>
      <c r="L126" t="s">
        <v>219</v>
      </c>
    </row>
    <row r="127" spans="1:12" x14ac:dyDescent="0.25">
      <c r="A127">
        <v>126</v>
      </c>
      <c r="B127">
        <v>70</v>
      </c>
      <c r="C127" t="s">
        <v>167</v>
      </c>
      <c r="D127" t="s">
        <v>529</v>
      </c>
      <c r="E127" t="s">
        <v>168</v>
      </c>
      <c r="F127" t="s">
        <v>530</v>
      </c>
      <c r="G127" t="s">
        <v>526</v>
      </c>
      <c r="H127" t="s">
        <v>527</v>
      </c>
      <c r="I127">
        <v>5</v>
      </c>
      <c r="J127" t="s">
        <v>531</v>
      </c>
      <c r="K127" t="s">
        <v>532</v>
      </c>
      <c r="L127" t="s">
        <v>533</v>
      </c>
    </row>
    <row r="128" spans="1:12" x14ac:dyDescent="0.25">
      <c r="A128">
        <v>127</v>
      </c>
      <c r="B128">
        <v>69</v>
      </c>
      <c r="C128" t="s">
        <v>167</v>
      </c>
      <c r="D128" t="s">
        <v>534</v>
      </c>
      <c r="E128" t="s">
        <v>168</v>
      </c>
      <c r="F128" t="s">
        <v>535</v>
      </c>
      <c r="G128" t="s">
        <v>526</v>
      </c>
      <c r="H128" t="s">
        <v>527</v>
      </c>
      <c r="I128">
        <v>6</v>
      </c>
      <c r="J128" t="s">
        <v>536</v>
      </c>
      <c r="K128" t="s">
        <v>537</v>
      </c>
      <c r="L128" t="s">
        <v>533</v>
      </c>
    </row>
    <row r="129" spans="1:12" x14ac:dyDescent="0.25">
      <c r="A129">
        <v>128</v>
      </c>
      <c r="B129">
        <v>68</v>
      </c>
      <c r="C129" t="s">
        <v>167</v>
      </c>
      <c r="D129" t="s">
        <v>538</v>
      </c>
      <c r="E129" t="s">
        <v>168</v>
      </c>
      <c r="F129" t="s">
        <v>539</v>
      </c>
      <c r="G129" t="s">
        <v>526</v>
      </c>
      <c r="H129" t="s">
        <v>527</v>
      </c>
      <c r="I129">
        <v>8</v>
      </c>
      <c r="J129" t="s">
        <v>540</v>
      </c>
      <c r="K129" t="s">
        <v>541</v>
      </c>
      <c r="L129" t="s">
        <v>533</v>
      </c>
    </row>
    <row r="130" spans="1:12" x14ac:dyDescent="0.25">
      <c r="A130">
        <v>129</v>
      </c>
      <c r="B130">
        <v>67</v>
      </c>
      <c r="C130" t="s">
        <v>167</v>
      </c>
      <c r="D130" t="s">
        <v>542</v>
      </c>
      <c r="E130" t="s">
        <v>168</v>
      </c>
      <c r="F130" t="s">
        <v>543</v>
      </c>
      <c r="G130" t="s">
        <v>526</v>
      </c>
      <c r="H130" t="s">
        <v>527</v>
      </c>
      <c r="I130">
        <v>7</v>
      </c>
      <c r="J130" t="s">
        <v>544</v>
      </c>
      <c r="K130" t="s">
        <v>545</v>
      </c>
      <c r="L130" t="s">
        <v>533</v>
      </c>
    </row>
    <row r="131" spans="1:12" x14ac:dyDescent="0.25">
      <c r="A131">
        <v>130</v>
      </c>
      <c r="B131">
        <v>66</v>
      </c>
      <c r="C131" t="s">
        <v>167</v>
      </c>
      <c r="D131" t="s">
        <v>546</v>
      </c>
      <c r="E131" t="s">
        <v>168</v>
      </c>
      <c r="G131" t="s">
        <v>526</v>
      </c>
      <c r="H131" t="s">
        <v>527</v>
      </c>
      <c r="I131">
        <v>4</v>
      </c>
      <c r="J131" t="s">
        <v>74</v>
      </c>
      <c r="K131" t="s">
        <v>547</v>
      </c>
      <c r="L131" t="s">
        <v>178</v>
      </c>
    </row>
    <row r="132" spans="1:12" x14ac:dyDescent="0.25">
      <c r="A132">
        <v>131</v>
      </c>
      <c r="B132">
        <v>65</v>
      </c>
      <c r="C132" t="s">
        <v>167</v>
      </c>
      <c r="D132" t="s">
        <v>548</v>
      </c>
      <c r="E132" t="s">
        <v>168</v>
      </c>
      <c r="F132" t="s">
        <v>549</v>
      </c>
      <c r="G132" t="s">
        <v>526</v>
      </c>
      <c r="H132" t="s">
        <v>527</v>
      </c>
      <c r="I132">
        <v>3</v>
      </c>
      <c r="J132" t="s">
        <v>73</v>
      </c>
      <c r="K132" t="s">
        <v>550</v>
      </c>
      <c r="L132" t="s">
        <v>178</v>
      </c>
    </row>
    <row r="133" spans="1:12" x14ac:dyDescent="0.25">
      <c r="A133">
        <v>132</v>
      </c>
      <c r="B133">
        <v>64</v>
      </c>
      <c r="C133" t="s">
        <v>167</v>
      </c>
      <c r="D133" t="s">
        <v>551</v>
      </c>
      <c r="E133" t="s">
        <v>168</v>
      </c>
      <c r="F133" t="s">
        <v>552</v>
      </c>
      <c r="G133" t="s">
        <v>526</v>
      </c>
      <c r="H133" t="s">
        <v>527</v>
      </c>
      <c r="I133">
        <v>1</v>
      </c>
      <c r="J133" t="s">
        <v>71</v>
      </c>
      <c r="K133" t="s">
        <v>553</v>
      </c>
      <c r="L133" t="s">
        <v>219</v>
      </c>
    </row>
    <row r="134" spans="1:12" x14ac:dyDescent="0.25">
      <c r="A134">
        <v>133</v>
      </c>
      <c r="B134">
        <v>62</v>
      </c>
      <c r="C134" t="s">
        <v>167</v>
      </c>
      <c r="E134" t="s">
        <v>168</v>
      </c>
      <c r="F134" t="s">
        <v>554</v>
      </c>
      <c r="G134" t="s">
        <v>555</v>
      </c>
      <c r="H134" t="s">
        <v>556</v>
      </c>
      <c r="I134">
        <v>1</v>
      </c>
      <c r="J134" t="s">
        <v>557</v>
      </c>
      <c r="K134" t="s">
        <v>558</v>
      </c>
      <c r="L134" t="s">
        <v>219</v>
      </c>
    </row>
    <row r="135" spans="1:12" x14ac:dyDescent="0.25">
      <c r="A135">
        <v>134</v>
      </c>
      <c r="B135">
        <v>61</v>
      </c>
      <c r="C135" t="s">
        <v>167</v>
      </c>
      <c r="E135" t="s">
        <v>168</v>
      </c>
      <c r="G135" t="s">
        <v>555</v>
      </c>
      <c r="H135" t="s">
        <v>556</v>
      </c>
      <c r="I135">
        <v>2</v>
      </c>
      <c r="J135" t="s">
        <v>559</v>
      </c>
      <c r="K135" t="s">
        <v>560</v>
      </c>
      <c r="L135" t="s">
        <v>219</v>
      </c>
    </row>
    <row r="136" spans="1:12" x14ac:dyDescent="0.25">
      <c r="A136">
        <v>135</v>
      </c>
      <c r="B136">
        <v>36</v>
      </c>
      <c r="C136" t="s">
        <v>167</v>
      </c>
      <c r="E136" t="s">
        <v>168</v>
      </c>
      <c r="F136" t="s">
        <v>561</v>
      </c>
      <c r="G136" t="s">
        <v>562</v>
      </c>
      <c r="H136" t="s">
        <v>563</v>
      </c>
      <c r="I136">
        <v>2</v>
      </c>
      <c r="J136" t="s">
        <v>21</v>
      </c>
      <c r="K136" t="s">
        <v>564</v>
      </c>
      <c r="L136" t="s">
        <v>178</v>
      </c>
    </row>
    <row r="137" spans="1:12" x14ac:dyDescent="0.25">
      <c r="A137">
        <v>136</v>
      </c>
      <c r="B137">
        <v>35</v>
      </c>
      <c r="C137" t="s">
        <v>167</v>
      </c>
      <c r="E137" t="s">
        <v>168</v>
      </c>
      <c r="F137" t="s">
        <v>565</v>
      </c>
      <c r="G137" t="s">
        <v>562</v>
      </c>
      <c r="H137" t="s">
        <v>563</v>
      </c>
      <c r="I137">
        <v>1</v>
      </c>
      <c r="J137" t="s">
        <v>20</v>
      </c>
      <c r="K137" t="s">
        <v>566</v>
      </c>
      <c r="L137" t="s">
        <v>178</v>
      </c>
    </row>
    <row r="138" spans="1:12" x14ac:dyDescent="0.25">
      <c r="A138">
        <v>137</v>
      </c>
      <c r="B138">
        <v>34</v>
      </c>
      <c r="C138" t="s">
        <v>167</v>
      </c>
      <c r="E138" t="s">
        <v>168</v>
      </c>
      <c r="F138" t="s">
        <v>567</v>
      </c>
      <c r="G138" t="s">
        <v>562</v>
      </c>
      <c r="H138" t="s">
        <v>563</v>
      </c>
      <c r="I138">
        <v>3</v>
      </c>
      <c r="J138" t="s">
        <v>22</v>
      </c>
      <c r="K138" t="s">
        <v>568</v>
      </c>
      <c r="L138" t="s">
        <v>173</v>
      </c>
    </row>
    <row r="139" spans="1:12" x14ac:dyDescent="0.25">
      <c r="A139">
        <v>138</v>
      </c>
      <c r="B139">
        <v>33</v>
      </c>
      <c r="C139" t="s">
        <v>167</v>
      </c>
      <c r="E139" t="s">
        <v>168</v>
      </c>
      <c r="F139" t="s">
        <v>569</v>
      </c>
      <c r="G139" t="s">
        <v>562</v>
      </c>
      <c r="H139" t="s">
        <v>563</v>
      </c>
      <c r="I139">
        <v>4</v>
      </c>
      <c r="J139" t="s">
        <v>23</v>
      </c>
      <c r="K139" t="s">
        <v>570</v>
      </c>
      <c r="L139" t="s">
        <v>173</v>
      </c>
    </row>
    <row r="140" spans="1:12" x14ac:dyDescent="0.25">
      <c r="A140">
        <v>139</v>
      </c>
      <c r="B140">
        <v>53</v>
      </c>
      <c r="C140" t="s">
        <v>167</v>
      </c>
      <c r="E140" t="s">
        <v>168</v>
      </c>
      <c r="F140" t="s">
        <v>571</v>
      </c>
      <c r="G140" t="s">
        <v>469</v>
      </c>
      <c r="H140" t="s">
        <v>470</v>
      </c>
      <c r="I140">
        <v>3</v>
      </c>
      <c r="J140" t="s">
        <v>34</v>
      </c>
      <c r="K140" t="s">
        <v>572</v>
      </c>
      <c r="L140" t="s">
        <v>178</v>
      </c>
    </row>
    <row r="141" spans="1:12" x14ac:dyDescent="0.25">
      <c r="A141">
        <v>140</v>
      </c>
      <c r="B141">
        <v>54</v>
      </c>
      <c r="C141" t="s">
        <v>167</v>
      </c>
      <c r="E141" t="s">
        <v>168</v>
      </c>
      <c r="F141" t="s">
        <v>573</v>
      </c>
      <c r="G141" t="s">
        <v>469</v>
      </c>
      <c r="H141" t="s">
        <v>470</v>
      </c>
      <c r="I141">
        <v>4</v>
      </c>
      <c r="J141" t="s">
        <v>35</v>
      </c>
      <c r="K141" t="s">
        <v>574</v>
      </c>
      <c r="L141" t="s">
        <v>178</v>
      </c>
    </row>
    <row r="142" spans="1:12" x14ac:dyDescent="0.25">
      <c r="A142">
        <v>141</v>
      </c>
      <c r="B142">
        <v>57</v>
      </c>
      <c r="C142" t="s">
        <v>167</v>
      </c>
      <c r="E142" t="s">
        <v>168</v>
      </c>
      <c r="F142" t="s">
        <v>575</v>
      </c>
      <c r="G142" t="s">
        <v>469</v>
      </c>
      <c r="H142" t="s">
        <v>470</v>
      </c>
      <c r="I142">
        <v>7</v>
      </c>
      <c r="J142" t="s">
        <v>38</v>
      </c>
      <c r="K142" t="s">
        <v>576</v>
      </c>
      <c r="L142" t="s">
        <v>219</v>
      </c>
    </row>
    <row r="143" spans="1:12" x14ac:dyDescent="0.25">
      <c r="A143">
        <v>142</v>
      </c>
      <c r="B143">
        <v>58</v>
      </c>
      <c r="C143" t="s">
        <v>167</v>
      </c>
      <c r="E143" t="s">
        <v>168</v>
      </c>
      <c r="F143" t="s">
        <v>577</v>
      </c>
      <c r="G143" t="s">
        <v>469</v>
      </c>
      <c r="H143" t="s">
        <v>470</v>
      </c>
      <c r="I143">
        <v>8</v>
      </c>
      <c r="J143" t="s">
        <v>39</v>
      </c>
      <c r="K143" t="s">
        <v>578</v>
      </c>
      <c r="L143" t="s">
        <v>219</v>
      </c>
    </row>
    <row r="144" spans="1:12" x14ac:dyDescent="0.25">
      <c r="A144">
        <v>143</v>
      </c>
      <c r="B144">
        <v>56</v>
      </c>
      <c r="C144" t="s">
        <v>167</v>
      </c>
      <c r="E144" t="s">
        <v>168</v>
      </c>
      <c r="F144" t="s">
        <v>579</v>
      </c>
      <c r="G144" t="s">
        <v>469</v>
      </c>
      <c r="H144" t="s">
        <v>470</v>
      </c>
      <c r="I144">
        <v>5</v>
      </c>
      <c r="J144" t="s">
        <v>36</v>
      </c>
      <c r="K144" t="s">
        <v>580</v>
      </c>
      <c r="L144" t="s">
        <v>178</v>
      </c>
    </row>
    <row r="145" spans="1:12" x14ac:dyDescent="0.25">
      <c r="A145">
        <v>144</v>
      </c>
      <c r="B145">
        <v>55</v>
      </c>
      <c r="C145" t="s">
        <v>167</v>
      </c>
      <c r="E145" t="s">
        <v>168</v>
      </c>
      <c r="F145" t="s">
        <v>581</v>
      </c>
      <c r="G145" t="s">
        <v>469</v>
      </c>
      <c r="H145" t="s">
        <v>470</v>
      </c>
      <c r="I145">
        <v>6</v>
      </c>
      <c r="J145" t="s">
        <v>37</v>
      </c>
      <c r="K145" t="s">
        <v>582</v>
      </c>
      <c r="L145" t="s">
        <v>178</v>
      </c>
    </row>
    <row r="146" spans="1:12" x14ac:dyDescent="0.25">
      <c r="A146">
        <v>145</v>
      </c>
      <c r="C146" t="s">
        <v>583</v>
      </c>
      <c r="D146" t="s">
        <v>584</v>
      </c>
      <c r="E146" t="s">
        <v>585</v>
      </c>
      <c r="F146" t="s">
        <v>586</v>
      </c>
      <c r="G146" t="s">
        <v>442</v>
      </c>
      <c r="H146" t="s">
        <v>443</v>
      </c>
      <c r="I146">
        <v>1</v>
      </c>
      <c r="J146" t="s">
        <v>55</v>
      </c>
      <c r="K146" t="s">
        <v>587</v>
      </c>
      <c r="L146" t="s">
        <v>178</v>
      </c>
    </row>
    <row r="147" spans="1:12" x14ac:dyDescent="0.25">
      <c r="A147">
        <v>146</v>
      </c>
      <c r="C147" t="s">
        <v>583</v>
      </c>
      <c r="D147" t="s">
        <v>588</v>
      </c>
      <c r="E147" t="s">
        <v>589</v>
      </c>
      <c r="F147" t="s">
        <v>586</v>
      </c>
      <c r="G147" t="s">
        <v>442</v>
      </c>
      <c r="H147" t="s">
        <v>443</v>
      </c>
      <c r="I147">
        <v>2</v>
      </c>
      <c r="J147" t="s">
        <v>56</v>
      </c>
      <c r="K147" t="s">
        <v>590</v>
      </c>
      <c r="L147" t="s">
        <v>178</v>
      </c>
    </row>
    <row r="148" spans="1:12" x14ac:dyDescent="0.25">
      <c r="A148">
        <v>147</v>
      </c>
      <c r="C148" t="s">
        <v>583</v>
      </c>
      <c r="D148" t="s">
        <v>591</v>
      </c>
      <c r="E148" t="s">
        <v>592</v>
      </c>
      <c r="F148" t="s">
        <v>586</v>
      </c>
      <c r="G148" t="s">
        <v>442</v>
      </c>
      <c r="H148" t="s">
        <v>443</v>
      </c>
      <c r="I148">
        <v>3</v>
      </c>
      <c r="J148" t="s">
        <v>57</v>
      </c>
      <c r="K148" t="s">
        <v>593</v>
      </c>
      <c r="L148" t="s">
        <v>173</v>
      </c>
    </row>
    <row r="149" spans="1:12" x14ac:dyDescent="0.25">
      <c r="A149">
        <v>148</v>
      </c>
      <c r="C149" t="s">
        <v>583</v>
      </c>
      <c r="D149" t="s">
        <v>594</v>
      </c>
      <c r="E149" t="s">
        <v>595</v>
      </c>
      <c r="F149" t="s">
        <v>586</v>
      </c>
      <c r="G149" t="s">
        <v>442</v>
      </c>
      <c r="H149" t="s">
        <v>443</v>
      </c>
      <c r="I149">
        <v>4</v>
      </c>
      <c r="J149" t="s">
        <v>58</v>
      </c>
      <c r="K149" t="s">
        <v>596</v>
      </c>
      <c r="L149" t="s">
        <v>173</v>
      </c>
    </row>
    <row r="150" spans="1:12" x14ac:dyDescent="0.25">
      <c r="A150">
        <v>149</v>
      </c>
      <c r="C150" t="s">
        <v>583</v>
      </c>
      <c r="D150" t="s">
        <v>597</v>
      </c>
      <c r="E150" t="s">
        <v>598</v>
      </c>
      <c r="F150" t="s">
        <v>586</v>
      </c>
      <c r="G150" t="s">
        <v>436</v>
      </c>
      <c r="H150" t="s">
        <v>437</v>
      </c>
      <c r="I150">
        <v>1</v>
      </c>
      <c r="J150" t="s">
        <v>59</v>
      </c>
      <c r="K150" t="s">
        <v>599</v>
      </c>
      <c r="L150" t="s">
        <v>219</v>
      </c>
    </row>
    <row r="151" spans="1:12" x14ac:dyDescent="0.25">
      <c r="A151">
        <v>150</v>
      </c>
      <c r="C151" t="s">
        <v>583</v>
      </c>
      <c r="D151" t="s">
        <v>600</v>
      </c>
      <c r="E151" t="s">
        <v>601</v>
      </c>
      <c r="F151" t="s">
        <v>586</v>
      </c>
      <c r="G151" t="s">
        <v>436</v>
      </c>
      <c r="H151" t="s">
        <v>437</v>
      </c>
      <c r="I151">
        <v>2</v>
      </c>
      <c r="J151" t="s">
        <v>64</v>
      </c>
      <c r="K151" t="s">
        <v>602</v>
      </c>
      <c r="L151" t="s">
        <v>219</v>
      </c>
    </row>
    <row r="152" spans="1:12" x14ac:dyDescent="0.25">
      <c r="A152">
        <v>151</v>
      </c>
      <c r="C152" t="s">
        <v>583</v>
      </c>
      <c r="D152" t="s">
        <v>603</v>
      </c>
      <c r="E152" t="s">
        <v>604</v>
      </c>
      <c r="F152" t="s">
        <v>586</v>
      </c>
      <c r="G152" t="s">
        <v>436</v>
      </c>
      <c r="H152" t="s">
        <v>437</v>
      </c>
      <c r="I152">
        <v>3</v>
      </c>
      <c r="J152" t="s">
        <v>65</v>
      </c>
      <c r="K152" t="s">
        <v>605</v>
      </c>
      <c r="L152" t="s">
        <v>178</v>
      </c>
    </row>
    <row r="153" spans="1:12" x14ac:dyDescent="0.25">
      <c r="A153">
        <v>152</v>
      </c>
      <c r="C153" t="s">
        <v>583</v>
      </c>
      <c r="D153" t="s">
        <v>606</v>
      </c>
      <c r="E153" t="s">
        <v>607</v>
      </c>
      <c r="F153" t="s">
        <v>608</v>
      </c>
      <c r="G153" t="s">
        <v>436</v>
      </c>
      <c r="H153" t="s">
        <v>437</v>
      </c>
      <c r="I153">
        <v>4</v>
      </c>
      <c r="J153" t="s">
        <v>66</v>
      </c>
      <c r="K153" t="s">
        <v>609</v>
      </c>
      <c r="L153" t="s">
        <v>178</v>
      </c>
    </row>
    <row r="154" spans="1:12" x14ac:dyDescent="0.25">
      <c r="A154">
        <v>153</v>
      </c>
      <c r="C154" t="s">
        <v>583</v>
      </c>
      <c r="D154" t="s">
        <v>610</v>
      </c>
      <c r="E154" t="s">
        <v>611</v>
      </c>
      <c r="F154" t="s">
        <v>612</v>
      </c>
      <c r="G154" t="s">
        <v>448</v>
      </c>
      <c r="H154" t="s">
        <v>449</v>
      </c>
      <c r="I154">
        <v>1</v>
      </c>
      <c r="J154" t="s">
        <v>60</v>
      </c>
      <c r="K154" t="s">
        <v>613</v>
      </c>
      <c r="L154" t="s">
        <v>173</v>
      </c>
    </row>
    <row r="155" spans="1:12" x14ac:dyDescent="0.25">
      <c r="A155">
        <v>154</v>
      </c>
      <c r="C155" t="s">
        <v>583</v>
      </c>
      <c r="D155" t="s">
        <v>614</v>
      </c>
      <c r="E155" t="s">
        <v>615</v>
      </c>
      <c r="F155" t="s">
        <v>612</v>
      </c>
      <c r="G155" t="s">
        <v>448</v>
      </c>
      <c r="H155" t="s">
        <v>449</v>
      </c>
      <c r="I155">
        <v>2</v>
      </c>
      <c r="J155" t="s">
        <v>61</v>
      </c>
      <c r="K155" t="s">
        <v>616</v>
      </c>
      <c r="L155" t="s">
        <v>173</v>
      </c>
    </row>
    <row r="156" spans="1:12" x14ac:dyDescent="0.25">
      <c r="A156">
        <v>155</v>
      </c>
      <c r="C156" t="s">
        <v>583</v>
      </c>
      <c r="D156" t="s">
        <v>617</v>
      </c>
      <c r="E156" t="s">
        <v>618</v>
      </c>
      <c r="F156" t="s">
        <v>612</v>
      </c>
      <c r="G156" t="s">
        <v>448</v>
      </c>
      <c r="H156" t="s">
        <v>449</v>
      </c>
      <c r="I156">
        <v>3</v>
      </c>
      <c r="J156" t="s">
        <v>62</v>
      </c>
      <c r="K156" t="s">
        <v>619</v>
      </c>
      <c r="L156" t="s">
        <v>178</v>
      </c>
    </row>
    <row r="157" spans="1:12" x14ac:dyDescent="0.25">
      <c r="A157">
        <v>156</v>
      </c>
      <c r="C157" t="s">
        <v>583</v>
      </c>
      <c r="D157" t="s">
        <v>620</v>
      </c>
      <c r="E157" t="s">
        <v>621</v>
      </c>
      <c r="F157" t="s">
        <v>612</v>
      </c>
      <c r="G157" t="s">
        <v>448</v>
      </c>
      <c r="H157" t="s">
        <v>449</v>
      </c>
      <c r="I157">
        <v>4</v>
      </c>
      <c r="J157" t="s">
        <v>63</v>
      </c>
      <c r="K157" t="s">
        <v>622</v>
      </c>
      <c r="L157" t="s">
        <v>178</v>
      </c>
    </row>
    <row r="158" spans="1:12" x14ac:dyDescent="0.25">
      <c r="A158">
        <v>157</v>
      </c>
      <c r="C158" t="s">
        <v>583</v>
      </c>
      <c r="D158" t="s">
        <v>623</v>
      </c>
      <c r="E158" t="s">
        <v>624</v>
      </c>
      <c r="F158" t="s">
        <v>625</v>
      </c>
      <c r="G158" t="s">
        <v>448</v>
      </c>
      <c r="H158" t="s">
        <v>449</v>
      </c>
      <c r="I158">
        <v>5</v>
      </c>
      <c r="J158" t="s">
        <v>626</v>
      </c>
      <c r="K158" t="s">
        <v>627</v>
      </c>
      <c r="L158" t="s">
        <v>173</v>
      </c>
    </row>
    <row r="159" spans="1:12" x14ac:dyDescent="0.25">
      <c r="A159">
        <v>158</v>
      </c>
      <c r="C159" t="s">
        <v>583</v>
      </c>
      <c r="D159" t="s">
        <v>628</v>
      </c>
      <c r="E159" t="s">
        <v>629</v>
      </c>
      <c r="F159" t="s">
        <v>625</v>
      </c>
      <c r="G159" t="s">
        <v>448</v>
      </c>
      <c r="H159" t="s">
        <v>449</v>
      </c>
      <c r="I159">
        <v>6</v>
      </c>
      <c r="J159" t="s">
        <v>630</v>
      </c>
      <c r="K159" t="s">
        <v>631</v>
      </c>
      <c r="L159" t="s">
        <v>173</v>
      </c>
    </row>
    <row r="160" spans="1:12" x14ac:dyDescent="0.25">
      <c r="A160">
        <v>159</v>
      </c>
      <c r="C160" t="s">
        <v>583</v>
      </c>
      <c r="D160" t="s">
        <v>632</v>
      </c>
      <c r="E160" t="s">
        <v>633</v>
      </c>
      <c r="F160" t="s">
        <v>625</v>
      </c>
      <c r="G160" t="s">
        <v>448</v>
      </c>
      <c r="H160" t="s">
        <v>449</v>
      </c>
      <c r="I160">
        <v>7</v>
      </c>
      <c r="J160" t="s">
        <v>634</v>
      </c>
      <c r="K160" t="s">
        <v>635</v>
      </c>
      <c r="L160" t="s">
        <v>178</v>
      </c>
    </row>
    <row r="161" spans="1:12" x14ac:dyDescent="0.25">
      <c r="A161">
        <v>160</v>
      </c>
      <c r="C161" t="s">
        <v>583</v>
      </c>
      <c r="D161" t="s">
        <v>636</v>
      </c>
      <c r="E161" t="s">
        <v>637</v>
      </c>
      <c r="F161" t="s">
        <v>625</v>
      </c>
      <c r="G161" t="s">
        <v>448</v>
      </c>
      <c r="H161" t="s">
        <v>449</v>
      </c>
      <c r="I161">
        <v>8</v>
      </c>
      <c r="J161" t="s">
        <v>638</v>
      </c>
      <c r="K161" t="s">
        <v>639</v>
      </c>
      <c r="L161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5"/>
  <sheetViews>
    <sheetView workbookViewId="0">
      <selection activeCell="G16" sqref="G16"/>
    </sheetView>
  </sheetViews>
  <sheetFormatPr defaultRowHeight="15" x14ac:dyDescent="0.25"/>
  <cols>
    <col min="1" max="1" width="21.85546875" customWidth="1"/>
    <col min="2" max="2" width="32.7109375" customWidth="1"/>
    <col min="3" max="3" width="55.42578125" customWidth="1"/>
    <col min="4" max="4" width="24.42578125" customWidth="1"/>
  </cols>
  <sheetData>
    <row r="1" spans="1:4" x14ac:dyDescent="0.25">
      <c r="A1" t="s">
        <v>653</v>
      </c>
      <c r="B1" t="s">
        <v>654</v>
      </c>
      <c r="C1" t="s">
        <v>655</v>
      </c>
      <c r="D1" t="s">
        <v>656</v>
      </c>
    </row>
    <row r="2" spans="1:4" x14ac:dyDescent="0.25">
      <c r="A2" t="s">
        <v>466</v>
      </c>
      <c r="B2" t="s">
        <v>173</v>
      </c>
      <c r="C2" t="s">
        <v>657</v>
      </c>
      <c r="D2">
        <v>5</v>
      </c>
    </row>
    <row r="3" spans="1:4" x14ac:dyDescent="0.25">
      <c r="A3" t="s">
        <v>463</v>
      </c>
      <c r="B3" t="s">
        <v>173</v>
      </c>
      <c r="C3" t="s">
        <v>658</v>
      </c>
      <c r="D3">
        <v>50</v>
      </c>
    </row>
    <row r="4" spans="1:4" x14ac:dyDescent="0.25">
      <c r="A4" t="s">
        <v>460</v>
      </c>
      <c r="B4" t="s">
        <v>178</v>
      </c>
      <c r="C4" t="s">
        <v>659</v>
      </c>
      <c r="D4">
        <v>1</v>
      </c>
    </row>
    <row r="5" spans="1:4" x14ac:dyDescent="0.25">
      <c r="A5" t="s">
        <v>457</v>
      </c>
      <c r="B5" t="s">
        <v>178</v>
      </c>
      <c r="C5" t="s">
        <v>660</v>
      </c>
      <c r="D5">
        <v>1</v>
      </c>
    </row>
    <row r="6" spans="1:4" x14ac:dyDescent="0.25">
      <c r="A6" t="s">
        <v>78</v>
      </c>
      <c r="B6" t="s">
        <v>219</v>
      </c>
      <c r="C6" t="s">
        <v>661</v>
      </c>
      <c r="D6">
        <v>60</v>
      </c>
    </row>
    <row r="7" spans="1:4" x14ac:dyDescent="0.25">
      <c r="A7" t="s">
        <v>77</v>
      </c>
      <c r="B7" t="s">
        <v>219</v>
      </c>
      <c r="C7" t="s">
        <v>661</v>
      </c>
      <c r="D7">
        <v>60</v>
      </c>
    </row>
    <row r="8" spans="1:4" x14ac:dyDescent="0.25">
      <c r="A8" t="s">
        <v>76</v>
      </c>
      <c r="B8" t="s">
        <v>178</v>
      </c>
      <c r="C8" t="s">
        <v>662</v>
      </c>
      <c r="D8">
        <v>50</v>
      </c>
    </row>
    <row r="9" spans="1:4" x14ac:dyDescent="0.25">
      <c r="A9" t="s">
        <v>79</v>
      </c>
      <c r="B9" t="s">
        <v>178</v>
      </c>
      <c r="C9" t="s">
        <v>663</v>
      </c>
      <c r="D9">
        <v>20</v>
      </c>
    </row>
    <row r="10" spans="1:4" x14ac:dyDescent="0.25">
      <c r="A10" t="s">
        <v>411</v>
      </c>
      <c r="B10" t="s">
        <v>178</v>
      </c>
      <c r="C10" t="s">
        <v>664</v>
      </c>
      <c r="D10">
        <v>10</v>
      </c>
    </row>
    <row r="11" spans="1:4" x14ac:dyDescent="0.25">
      <c r="A11" t="s">
        <v>408</v>
      </c>
      <c r="B11" t="s">
        <v>178</v>
      </c>
      <c r="C11" t="s">
        <v>665</v>
      </c>
      <c r="D11">
        <v>10</v>
      </c>
    </row>
    <row r="12" spans="1:4" x14ac:dyDescent="0.25">
      <c r="A12" t="s">
        <v>405</v>
      </c>
      <c r="B12" t="s">
        <v>219</v>
      </c>
      <c r="C12" t="s">
        <v>666</v>
      </c>
      <c r="D12">
        <v>10</v>
      </c>
    </row>
    <row r="13" spans="1:4" x14ac:dyDescent="0.25">
      <c r="A13" t="s">
        <v>402</v>
      </c>
      <c r="B13" t="s">
        <v>219</v>
      </c>
      <c r="C13" t="s">
        <v>667</v>
      </c>
      <c r="D13">
        <v>50</v>
      </c>
    </row>
    <row r="14" spans="1:4" x14ac:dyDescent="0.25">
      <c r="A14" t="s">
        <v>119</v>
      </c>
      <c r="B14" t="s">
        <v>173</v>
      </c>
      <c r="C14" t="s">
        <v>661</v>
      </c>
      <c r="D14">
        <v>60</v>
      </c>
    </row>
    <row r="15" spans="1:4" x14ac:dyDescent="0.25">
      <c r="A15" t="s">
        <v>120</v>
      </c>
      <c r="B15" t="s">
        <v>173</v>
      </c>
      <c r="C15" t="s">
        <v>661</v>
      </c>
      <c r="D15">
        <v>60</v>
      </c>
    </row>
    <row r="16" spans="1:4" x14ac:dyDescent="0.25">
      <c r="A16" t="s">
        <v>118</v>
      </c>
      <c r="B16" t="s">
        <v>178</v>
      </c>
      <c r="C16" t="s">
        <v>663</v>
      </c>
      <c r="D16">
        <v>20</v>
      </c>
    </row>
    <row r="17" spans="1:4" x14ac:dyDescent="0.25">
      <c r="A17" t="s">
        <v>4</v>
      </c>
      <c r="B17" t="s">
        <v>178</v>
      </c>
      <c r="C17" t="s">
        <v>668</v>
      </c>
      <c r="D17">
        <v>40</v>
      </c>
    </row>
    <row r="18" spans="1:4" x14ac:dyDescent="0.25">
      <c r="A18" t="s">
        <v>265</v>
      </c>
      <c r="B18" t="s">
        <v>173</v>
      </c>
      <c r="C18" t="s">
        <v>669</v>
      </c>
      <c r="D18">
        <v>70</v>
      </c>
    </row>
    <row r="19" spans="1:4" x14ac:dyDescent="0.25">
      <c r="A19" t="s">
        <v>278</v>
      </c>
      <c r="B19" t="s">
        <v>173</v>
      </c>
      <c r="C19" t="s">
        <v>670</v>
      </c>
      <c r="D19">
        <v>50</v>
      </c>
    </row>
    <row r="20" spans="1:4" x14ac:dyDescent="0.25">
      <c r="A20" t="s">
        <v>262</v>
      </c>
      <c r="B20" t="s">
        <v>178</v>
      </c>
      <c r="C20" t="s">
        <v>663</v>
      </c>
      <c r="D20">
        <v>20</v>
      </c>
    </row>
    <row r="21" spans="1:4" x14ac:dyDescent="0.25">
      <c r="A21" t="s">
        <v>281</v>
      </c>
      <c r="B21" t="s">
        <v>178</v>
      </c>
      <c r="C21" t="s">
        <v>663</v>
      </c>
      <c r="D21">
        <v>20</v>
      </c>
    </row>
    <row r="22" spans="1:4" x14ac:dyDescent="0.25">
      <c r="A22" t="s">
        <v>286</v>
      </c>
      <c r="B22" t="s">
        <v>219</v>
      </c>
      <c r="C22" t="s">
        <v>661</v>
      </c>
      <c r="D22">
        <v>60</v>
      </c>
    </row>
    <row r="23" spans="1:4" x14ac:dyDescent="0.25">
      <c r="A23" t="s">
        <v>289</v>
      </c>
      <c r="B23" t="s">
        <v>178</v>
      </c>
      <c r="C23" t="s">
        <v>661</v>
      </c>
      <c r="D23">
        <v>60</v>
      </c>
    </row>
    <row r="24" spans="1:4" x14ac:dyDescent="0.25">
      <c r="A24" t="s">
        <v>383</v>
      </c>
      <c r="B24" t="s">
        <v>178</v>
      </c>
      <c r="C24" t="s">
        <v>663</v>
      </c>
      <c r="D24">
        <v>80</v>
      </c>
    </row>
    <row r="25" spans="1:4" x14ac:dyDescent="0.25">
      <c r="A25" t="s">
        <v>380</v>
      </c>
      <c r="B25" t="s">
        <v>178</v>
      </c>
      <c r="C25" t="s">
        <v>661</v>
      </c>
      <c r="D25">
        <v>60</v>
      </c>
    </row>
    <row r="26" spans="1:4" x14ac:dyDescent="0.25">
      <c r="A26" t="s">
        <v>374</v>
      </c>
      <c r="B26" t="s">
        <v>173</v>
      </c>
      <c r="C26" t="s">
        <v>669</v>
      </c>
      <c r="D26">
        <v>70</v>
      </c>
    </row>
    <row r="27" spans="1:4" x14ac:dyDescent="0.25">
      <c r="A27" t="s">
        <v>377</v>
      </c>
      <c r="B27" t="s">
        <v>173</v>
      </c>
      <c r="C27" t="s">
        <v>661</v>
      </c>
      <c r="D27">
        <v>60</v>
      </c>
    </row>
    <row r="28" spans="1:4" x14ac:dyDescent="0.25">
      <c r="A28" t="s">
        <v>40</v>
      </c>
      <c r="B28" t="s">
        <v>178</v>
      </c>
      <c r="C28" t="s">
        <v>671</v>
      </c>
      <c r="D28">
        <v>30</v>
      </c>
    </row>
    <row r="29" spans="1:4" x14ac:dyDescent="0.25">
      <c r="A29" t="s">
        <v>41</v>
      </c>
      <c r="B29" t="s">
        <v>178</v>
      </c>
      <c r="C29" t="s">
        <v>672</v>
      </c>
      <c r="D29">
        <v>10</v>
      </c>
    </row>
    <row r="30" spans="1:4" x14ac:dyDescent="0.25">
      <c r="A30" t="s">
        <v>43</v>
      </c>
      <c r="B30" t="s">
        <v>173</v>
      </c>
      <c r="C30" t="s">
        <v>661</v>
      </c>
      <c r="D30">
        <v>60</v>
      </c>
    </row>
    <row r="31" spans="1:4" x14ac:dyDescent="0.25">
      <c r="A31" t="s">
        <v>42</v>
      </c>
      <c r="B31" t="s">
        <v>173</v>
      </c>
      <c r="C31" t="s">
        <v>669</v>
      </c>
      <c r="D31">
        <v>70</v>
      </c>
    </row>
    <row r="32" spans="1:4" x14ac:dyDescent="0.25">
      <c r="A32" t="s">
        <v>41</v>
      </c>
      <c r="B32" t="s">
        <v>178</v>
      </c>
      <c r="C32" t="s">
        <v>668</v>
      </c>
      <c r="D32">
        <v>40</v>
      </c>
    </row>
    <row r="33" spans="1:4" x14ac:dyDescent="0.25">
      <c r="A33" t="s">
        <v>40</v>
      </c>
      <c r="B33" t="s">
        <v>178</v>
      </c>
      <c r="C33" t="s">
        <v>668</v>
      </c>
      <c r="D33">
        <v>40</v>
      </c>
    </row>
    <row r="34" spans="1:4" x14ac:dyDescent="0.25">
      <c r="A34" t="s">
        <v>311</v>
      </c>
      <c r="B34" t="s">
        <v>219</v>
      </c>
      <c r="C34" t="s">
        <v>661</v>
      </c>
      <c r="D34">
        <v>60</v>
      </c>
    </row>
    <row r="35" spans="1:4" x14ac:dyDescent="0.25">
      <c r="A35" t="s">
        <v>308</v>
      </c>
      <c r="B35" t="s">
        <v>219</v>
      </c>
      <c r="C35" t="s">
        <v>669</v>
      </c>
      <c r="D35">
        <v>70</v>
      </c>
    </row>
    <row r="36" spans="1:4" x14ac:dyDescent="0.25">
      <c r="A36" t="s">
        <v>314</v>
      </c>
      <c r="B36" t="s">
        <v>178</v>
      </c>
      <c r="C36" t="s">
        <v>670</v>
      </c>
      <c r="D36">
        <v>50</v>
      </c>
    </row>
    <row r="37" spans="1:4" x14ac:dyDescent="0.25">
      <c r="A37" t="s">
        <v>317</v>
      </c>
      <c r="B37" t="s">
        <v>178</v>
      </c>
      <c r="C37" t="s">
        <v>670</v>
      </c>
      <c r="D37">
        <v>50</v>
      </c>
    </row>
    <row r="38" spans="1:4" x14ac:dyDescent="0.25">
      <c r="A38" t="s">
        <v>341</v>
      </c>
      <c r="B38" t="s">
        <v>178</v>
      </c>
      <c r="C38" t="s">
        <v>663</v>
      </c>
      <c r="D38">
        <v>20</v>
      </c>
    </row>
    <row r="39" spans="1:4" x14ac:dyDescent="0.25">
      <c r="A39" t="s">
        <v>338</v>
      </c>
      <c r="B39" t="s">
        <v>178</v>
      </c>
      <c r="C39" t="s">
        <v>671</v>
      </c>
      <c r="D39">
        <v>30</v>
      </c>
    </row>
    <row r="40" spans="1:4" x14ac:dyDescent="0.25">
      <c r="A40" t="s">
        <v>332</v>
      </c>
      <c r="B40" t="s">
        <v>173</v>
      </c>
      <c r="C40" t="s">
        <v>661</v>
      </c>
      <c r="D40">
        <v>60</v>
      </c>
    </row>
    <row r="41" spans="1:4" x14ac:dyDescent="0.25">
      <c r="A41" t="s">
        <v>335</v>
      </c>
      <c r="B41" t="s">
        <v>173</v>
      </c>
      <c r="C41" t="s">
        <v>669</v>
      </c>
      <c r="D41">
        <v>70</v>
      </c>
    </row>
    <row r="42" spans="1:4" x14ac:dyDescent="0.25">
      <c r="A42" t="s">
        <v>128</v>
      </c>
      <c r="B42" t="s">
        <v>178</v>
      </c>
      <c r="C42" t="s">
        <v>661</v>
      </c>
      <c r="D42">
        <v>60</v>
      </c>
    </row>
    <row r="43" spans="1:4" x14ac:dyDescent="0.25">
      <c r="A43" t="s">
        <v>46</v>
      </c>
      <c r="B43" t="s">
        <v>178</v>
      </c>
      <c r="C43" t="s">
        <v>668</v>
      </c>
      <c r="D43">
        <v>40</v>
      </c>
    </row>
    <row r="44" spans="1:4" x14ac:dyDescent="0.25">
      <c r="A44" t="s">
        <v>45</v>
      </c>
      <c r="B44" t="s">
        <v>173</v>
      </c>
      <c r="C44" t="s">
        <v>661</v>
      </c>
      <c r="D44">
        <v>60</v>
      </c>
    </row>
    <row r="45" spans="1:4" x14ac:dyDescent="0.25">
      <c r="A45" t="s">
        <v>44</v>
      </c>
      <c r="B45" t="s">
        <v>173</v>
      </c>
      <c r="C45" t="s">
        <v>669</v>
      </c>
      <c r="D45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Potvalresultatendata</vt:lpstr>
      <vt:lpstr>Blad2</vt:lpstr>
      <vt:lpstr>Blad4</vt:lpstr>
      <vt:lpstr>Blad3</vt:lpstr>
      <vt:lpstr>Blad1</vt:lpstr>
      <vt:lpstr>Qgis_export</vt:lpstr>
      <vt:lpstr>bedekking kruiden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2020-06-15T14:40:14Z</dcterms:created>
  <dcterms:modified xsi:type="dcterms:W3CDTF">2021-01-04T01:28:54Z</dcterms:modified>
</cp:coreProperties>
</file>